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los\Documents\MILOS USB\vo2020\Ochodnica\strecha obec\"/>
    </mc:Choice>
  </mc:AlternateContent>
  <bookViews>
    <workbookView xWindow="0" yWindow="0" windowWidth="28800" windowHeight="15240" activeTab="2"/>
  </bookViews>
  <sheets>
    <sheet name="Prehlad" sheetId="5" r:id="rId1"/>
    <sheet name="Rekapitulacia" sheetId="4" r:id="rId2"/>
    <sheet name="Kryci list" sheetId="3" r:id="rId3"/>
  </sheets>
  <definedNames>
    <definedName name="_xlnm._FilterDatabase" hidden="1">#REF!</definedName>
    <definedName name="fakt1R">#REF!</definedName>
    <definedName name="_xlnm.Print_Titles" localSheetId="0">Prehlad!$7:$9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52511"/>
</workbook>
</file>

<file path=xl/calcChain.xml><?xml version="1.0" encoding="utf-8"?>
<calcChain xmlns="http://schemas.openxmlformats.org/spreadsheetml/2006/main">
  <c r="I30" i="3" l="1"/>
  <c r="J30" i="3" s="1"/>
  <c r="W149" i="5"/>
  <c r="G20" i="4" s="1"/>
  <c r="J149" i="5"/>
  <c r="D20" i="4" s="1"/>
  <c r="N148" i="5"/>
  <c r="L148" i="5"/>
  <c r="J148" i="5"/>
  <c r="H148" i="5"/>
  <c r="N147" i="5"/>
  <c r="L147" i="5"/>
  <c r="J147" i="5"/>
  <c r="H147" i="5"/>
  <c r="N146" i="5"/>
  <c r="L146" i="5"/>
  <c r="J146" i="5"/>
  <c r="I146" i="5"/>
  <c r="N145" i="5"/>
  <c r="L145" i="5"/>
  <c r="J145" i="5"/>
  <c r="H145" i="5"/>
  <c r="N144" i="5"/>
  <c r="L144" i="5"/>
  <c r="J144" i="5"/>
  <c r="I144" i="5"/>
  <c r="N143" i="5"/>
  <c r="L143" i="5"/>
  <c r="J143" i="5"/>
  <c r="I143" i="5"/>
  <c r="N142" i="5"/>
  <c r="L142" i="5"/>
  <c r="J142" i="5"/>
  <c r="H142" i="5"/>
  <c r="N141" i="5"/>
  <c r="L141" i="5"/>
  <c r="J141" i="5"/>
  <c r="I141" i="5"/>
  <c r="N140" i="5"/>
  <c r="L140" i="5"/>
  <c r="J140" i="5"/>
  <c r="I140" i="5"/>
  <c r="N139" i="5"/>
  <c r="L139" i="5"/>
  <c r="J139" i="5"/>
  <c r="I139" i="5"/>
  <c r="N138" i="5"/>
  <c r="L138" i="5"/>
  <c r="J138" i="5"/>
  <c r="I138" i="5"/>
  <c r="N137" i="5"/>
  <c r="L137" i="5"/>
  <c r="J137" i="5"/>
  <c r="I137" i="5"/>
  <c r="N136" i="5"/>
  <c r="L136" i="5"/>
  <c r="J136" i="5"/>
  <c r="I136" i="5"/>
  <c r="N135" i="5"/>
  <c r="L135" i="5"/>
  <c r="J135" i="5"/>
  <c r="H135" i="5"/>
  <c r="N134" i="5"/>
  <c r="N149" i="5" s="1"/>
  <c r="L134" i="5"/>
  <c r="L149" i="5" s="1"/>
  <c r="L151" i="5" s="1"/>
  <c r="E21" i="4" s="1"/>
  <c r="J134" i="5"/>
  <c r="H134" i="5"/>
  <c r="H149" i="5" s="1"/>
  <c r="W128" i="5"/>
  <c r="G17" i="4" s="1"/>
  <c r="I128" i="5"/>
  <c r="C17" i="4" s="1"/>
  <c r="N127" i="5"/>
  <c r="L127" i="5"/>
  <c r="J127" i="5"/>
  <c r="H127" i="5"/>
  <c r="N120" i="5"/>
  <c r="N128" i="5" s="1"/>
  <c r="F17" i="4" s="1"/>
  <c r="L120" i="5"/>
  <c r="L128" i="5" s="1"/>
  <c r="E17" i="4" s="1"/>
  <c r="J120" i="5"/>
  <c r="J128" i="5" s="1"/>
  <c r="D17" i="4" s="1"/>
  <c r="H120" i="5"/>
  <c r="H128" i="5" s="1"/>
  <c r="B17" i="4" s="1"/>
  <c r="C16" i="4"/>
  <c r="W117" i="5"/>
  <c r="G16" i="4" s="1"/>
  <c r="I117" i="5"/>
  <c r="N116" i="5"/>
  <c r="L116" i="5"/>
  <c r="J116" i="5"/>
  <c r="H116" i="5"/>
  <c r="N115" i="5"/>
  <c r="L115" i="5"/>
  <c r="J115" i="5"/>
  <c r="H115" i="5"/>
  <c r="N114" i="5"/>
  <c r="L114" i="5"/>
  <c r="J114" i="5"/>
  <c r="H114" i="5"/>
  <c r="N104" i="5"/>
  <c r="L104" i="5"/>
  <c r="J104" i="5"/>
  <c r="H104" i="5"/>
  <c r="N103" i="5"/>
  <c r="L103" i="5"/>
  <c r="J103" i="5"/>
  <c r="H103" i="5"/>
  <c r="N102" i="5"/>
  <c r="L102" i="5"/>
  <c r="J102" i="5"/>
  <c r="H102" i="5"/>
  <c r="N99" i="5"/>
  <c r="L99" i="5"/>
  <c r="J99" i="5"/>
  <c r="H99" i="5"/>
  <c r="N98" i="5"/>
  <c r="L98" i="5"/>
  <c r="J98" i="5"/>
  <c r="H98" i="5"/>
  <c r="N97" i="5"/>
  <c r="L97" i="5"/>
  <c r="J97" i="5"/>
  <c r="H97" i="5"/>
  <c r="N96" i="5"/>
  <c r="L96" i="5"/>
  <c r="J96" i="5"/>
  <c r="H96" i="5"/>
  <c r="N95" i="5"/>
  <c r="L95" i="5"/>
  <c r="J95" i="5"/>
  <c r="H95" i="5"/>
  <c r="N94" i="5"/>
  <c r="L94" i="5"/>
  <c r="J94" i="5"/>
  <c r="H94" i="5"/>
  <c r="N93" i="5"/>
  <c r="L93" i="5"/>
  <c r="J93" i="5"/>
  <c r="H93" i="5"/>
  <c r="N89" i="5"/>
  <c r="L89" i="5"/>
  <c r="J89" i="5"/>
  <c r="H89" i="5"/>
  <c r="N83" i="5"/>
  <c r="L83" i="5"/>
  <c r="J83" i="5"/>
  <c r="H83" i="5"/>
  <c r="N73" i="5"/>
  <c r="L73" i="5"/>
  <c r="J73" i="5"/>
  <c r="H73" i="5"/>
  <c r="N72" i="5"/>
  <c r="L72" i="5"/>
  <c r="J72" i="5"/>
  <c r="H72" i="5"/>
  <c r="N71" i="5"/>
  <c r="L71" i="5"/>
  <c r="J71" i="5"/>
  <c r="H71" i="5"/>
  <c r="N70" i="5"/>
  <c r="L70" i="5"/>
  <c r="J70" i="5"/>
  <c r="H70" i="5"/>
  <c r="N69" i="5"/>
  <c r="L69" i="5"/>
  <c r="L117" i="5" s="1"/>
  <c r="E16" i="4" s="1"/>
  <c r="J69" i="5"/>
  <c r="J117" i="5" s="1"/>
  <c r="H69" i="5"/>
  <c r="W66" i="5"/>
  <c r="W130" i="5" s="1"/>
  <c r="G18" i="4" s="1"/>
  <c r="N65" i="5"/>
  <c r="L65" i="5"/>
  <c r="J65" i="5"/>
  <c r="H65" i="5"/>
  <c r="N63" i="5"/>
  <c r="L63" i="5"/>
  <c r="J63" i="5"/>
  <c r="H63" i="5"/>
  <c r="N60" i="5"/>
  <c r="L60" i="5"/>
  <c r="J60" i="5"/>
  <c r="I60" i="5"/>
  <c r="N59" i="5"/>
  <c r="L59" i="5"/>
  <c r="J59" i="5"/>
  <c r="H59" i="5"/>
  <c r="N58" i="5"/>
  <c r="L58" i="5"/>
  <c r="J58" i="5"/>
  <c r="H58" i="5"/>
  <c r="N56" i="5"/>
  <c r="L56" i="5"/>
  <c r="J56" i="5"/>
  <c r="I56" i="5"/>
  <c r="N55" i="5"/>
  <c r="L55" i="5"/>
  <c r="J55" i="5"/>
  <c r="H55" i="5"/>
  <c r="N54" i="5"/>
  <c r="L54" i="5"/>
  <c r="J54" i="5"/>
  <c r="H54" i="5"/>
  <c r="N52" i="5"/>
  <c r="L52" i="5"/>
  <c r="J52" i="5"/>
  <c r="I52" i="5"/>
  <c r="I66" i="5" s="1"/>
  <c r="C15" i="4" s="1"/>
  <c r="N47" i="5"/>
  <c r="L47" i="5"/>
  <c r="J47" i="5"/>
  <c r="H47" i="5"/>
  <c r="N44" i="5"/>
  <c r="L44" i="5"/>
  <c r="L66" i="5" s="1"/>
  <c r="J44" i="5"/>
  <c r="H44" i="5"/>
  <c r="H66" i="5" s="1"/>
  <c r="W38" i="5"/>
  <c r="W40" i="5" s="1"/>
  <c r="N38" i="5"/>
  <c r="F12" i="4" s="1"/>
  <c r="I38" i="5"/>
  <c r="I40" i="5" s="1"/>
  <c r="N37" i="5"/>
  <c r="L37" i="5"/>
  <c r="J37" i="5"/>
  <c r="H37" i="5"/>
  <c r="N36" i="5"/>
  <c r="L36" i="5"/>
  <c r="J36" i="5"/>
  <c r="H36" i="5"/>
  <c r="N35" i="5"/>
  <c r="L35" i="5"/>
  <c r="J35" i="5"/>
  <c r="H35" i="5"/>
  <c r="N34" i="5"/>
  <c r="L34" i="5"/>
  <c r="J34" i="5"/>
  <c r="H34" i="5"/>
  <c r="N33" i="5"/>
  <c r="L33" i="5"/>
  <c r="J33" i="5"/>
  <c r="H33" i="5"/>
  <c r="N32" i="5"/>
  <c r="L32" i="5"/>
  <c r="J32" i="5"/>
  <c r="H32" i="5"/>
  <c r="N29" i="5"/>
  <c r="L29" i="5"/>
  <c r="J29" i="5"/>
  <c r="H29" i="5"/>
  <c r="N28" i="5"/>
  <c r="L28" i="5"/>
  <c r="J28" i="5"/>
  <c r="H28" i="5"/>
  <c r="N25" i="5"/>
  <c r="L25" i="5"/>
  <c r="J25" i="5"/>
  <c r="H25" i="5"/>
  <c r="N22" i="5"/>
  <c r="L22" i="5"/>
  <c r="J22" i="5"/>
  <c r="H22" i="5"/>
  <c r="N21" i="5"/>
  <c r="L21" i="5"/>
  <c r="J21" i="5"/>
  <c r="H21" i="5"/>
  <c r="N18" i="5"/>
  <c r="L18" i="5"/>
  <c r="J18" i="5"/>
  <c r="H18" i="5"/>
  <c r="N13" i="5"/>
  <c r="L13" i="5"/>
  <c r="L38" i="5" s="1"/>
  <c r="J13" i="5"/>
  <c r="J38" i="5" s="1"/>
  <c r="H13" i="5"/>
  <c r="J26" i="3"/>
  <c r="J20" i="3"/>
  <c r="F19" i="3"/>
  <c r="J14" i="3"/>
  <c r="F14" i="3"/>
  <c r="J13" i="3"/>
  <c r="F13" i="3"/>
  <c r="J12" i="3"/>
  <c r="F12" i="3"/>
  <c r="D7" i="5"/>
  <c r="G15" i="4" l="1"/>
  <c r="N117" i="5"/>
  <c r="F16" i="4" s="1"/>
  <c r="G12" i="4"/>
  <c r="W151" i="5"/>
  <c r="G21" i="4" s="1"/>
  <c r="N40" i="5"/>
  <c r="N66" i="5"/>
  <c r="N130" i="5" s="1"/>
  <c r="F18" i="4" s="1"/>
  <c r="I149" i="5"/>
  <c r="I151" i="5" s="1"/>
  <c r="J151" i="5"/>
  <c r="D21" i="4" s="1"/>
  <c r="H117" i="5"/>
  <c r="B16" i="4" s="1"/>
  <c r="J66" i="5"/>
  <c r="E66" i="5" s="1"/>
  <c r="H38" i="5"/>
  <c r="B12" i="4" s="1"/>
  <c r="D12" i="4"/>
  <c r="J40" i="5"/>
  <c r="E38" i="5"/>
  <c r="B15" i="4"/>
  <c r="C13" i="4"/>
  <c r="E16" i="3"/>
  <c r="H151" i="5"/>
  <c r="B20" i="4"/>
  <c r="E12" i="4"/>
  <c r="L40" i="5"/>
  <c r="G13" i="4"/>
  <c r="D16" i="4"/>
  <c r="E117" i="5"/>
  <c r="L130" i="5"/>
  <c r="E18" i="4" s="1"/>
  <c r="E15" i="4"/>
  <c r="N151" i="5"/>
  <c r="F21" i="4" s="1"/>
  <c r="F20" i="4"/>
  <c r="C12" i="4"/>
  <c r="I130" i="5"/>
  <c r="E20" i="4"/>
  <c r="F15" i="4"/>
  <c r="E128" i="5"/>
  <c r="E149" i="5"/>
  <c r="F13" i="4"/>
  <c r="I153" i="5" l="1"/>
  <c r="C24" i="4" s="1"/>
  <c r="W153" i="5"/>
  <c r="G24" i="4" s="1"/>
  <c r="H130" i="5"/>
  <c r="D15" i="4"/>
  <c r="C20" i="4"/>
  <c r="E151" i="5"/>
  <c r="N153" i="5"/>
  <c r="F24" i="4" s="1"/>
  <c r="J130" i="5"/>
  <c r="D18" i="4" s="1"/>
  <c r="H40" i="5"/>
  <c r="B13" i="4" s="1"/>
  <c r="E13" i="4"/>
  <c r="L153" i="5"/>
  <c r="E24" i="4" s="1"/>
  <c r="C21" i="4"/>
  <c r="E18" i="3"/>
  <c r="D13" i="4"/>
  <c r="E40" i="5"/>
  <c r="C18" i="4"/>
  <c r="E17" i="3"/>
  <c r="B21" i="4"/>
  <c r="D18" i="3"/>
  <c r="H153" i="5"/>
  <c r="B24" i="4" s="1"/>
  <c r="B18" i="4"/>
  <c r="D17" i="3"/>
  <c r="J153" i="5" l="1"/>
  <c r="E130" i="5"/>
  <c r="D16" i="3"/>
  <c r="F22" i="3" s="1"/>
  <c r="F17" i="3"/>
  <c r="D24" i="4"/>
  <c r="E153" i="5"/>
  <c r="E20" i="3"/>
  <c r="F18" i="3"/>
  <c r="F23" i="3" l="1"/>
  <c r="F25" i="3"/>
  <c r="D20" i="3"/>
  <c r="F24" i="3"/>
  <c r="F16" i="3"/>
  <c r="F20" i="3" s="1"/>
  <c r="F26" i="3" l="1"/>
  <c r="J28" i="3" s="1"/>
  <c r="I29" i="3" s="1"/>
  <c r="J29" i="3" s="1"/>
  <c r="J31" i="3" l="1"/>
</calcChain>
</file>

<file path=xl/sharedStrings.xml><?xml version="1.0" encoding="utf-8"?>
<sst xmlns="http://schemas.openxmlformats.org/spreadsheetml/2006/main" count="995" uniqueCount="420">
  <si>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</si>
  <si>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</si>
  <si>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</si>
  <si>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</si>
  <si>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</si>
  <si>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</si>
  <si>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</si>
  <si>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</si>
  <si>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</si>
  <si>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</si>
  <si>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</si>
  <si>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</si>
  <si>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</si>
  <si>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</si>
  <si>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</si>
  <si>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</si>
  <si>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</si>
  <si>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</si>
  <si>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</si>
  <si>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</si>
  <si>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</si>
  <si>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</si>
  <si>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</si>
  <si>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</si>
  <si>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</si>
  <si>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</si>
  <si>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</si>
  <si>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</si>
  <si>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</si>
  <si>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</si>
  <si>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</si>
  <si>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</si>
  <si>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</si>
  <si>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</si>
  <si>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</si>
  <si>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</si>
  <si>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</si>
  <si>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</si>
  <si>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</si>
  <si>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</si>
  <si>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</si>
  <si>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</si>
  <si>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</si>
  <si>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</si>
  <si>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</si>
  <si>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</si>
  <si>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</si>
  <si>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</si>
  <si>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</si>
  <si>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</si>
  <si>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</si>
  <si>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</si>
  <si>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</si>
  <si>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</si>
  <si>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</si>
  <si>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</si>
  <si>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</si>
  <si>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</si>
  <si>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</si>
  <si>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</si>
  <si>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</si>
  <si>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</si>
  <si>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</si>
  <si>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</si>
  <si>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</si>
  <si>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</si>
  <si>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</si>
  <si>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</si>
  <si>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</si>
  <si>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</si>
  <si>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</si>
  <si>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</si>
  <si>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</si>
  <si>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</si>
  <si>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</si>
  <si>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</si>
  <si>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</si>
  <si>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</si>
  <si>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</si>
  <si>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</si>
  <si>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</si>
  <si>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</si>
  <si>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</si>
  <si>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</si>
  <si>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</si>
  <si>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</si>
  <si>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</si>
  <si>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</si>
  <si>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</si>
  <si>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</si>
  <si>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</si>
  <si>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</si>
  <si>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</si>
  <si>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</si>
  <si>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</si>
  <si>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</si>
  <si>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</si>
  <si>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</si>
  <si>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</si>
  <si>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</si>
  <si>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</si>
  <si>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</si>
  <si>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</si>
  <si>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</si>
  <si>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</si>
  <si>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</si>
  <si>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</si>
  <si>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</si>
  <si>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</si>
  <si>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</si>
  <si>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</si>
  <si>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</si>
  <si>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</si>
  <si>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Obec Ochodnica </t>
  </si>
  <si>
    <t xml:space="preserve">JKSO : </t>
  </si>
  <si>
    <t>Ochodnica</t>
  </si>
  <si>
    <t>JKSO :</t>
  </si>
  <si>
    <t xml:space="preserve">Obec Ochodnica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</si>
  <si>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</si>
  <si>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</si>
  <si>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</si>
  <si>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</si>
  <si>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</si>
  <si>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</si>
  <si>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</si>
  <si>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</si>
  <si>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</si>
  <si>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</si>
  <si>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</si>
  <si>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</si>
  <si>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</si>
  <si>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</si>
  <si>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</si>
  <si>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</si>
  <si>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9 - OSTATNÉ KONŠTRUKCIE A PRÁCE</t>
  </si>
  <si>
    <t>003</t>
  </si>
  <si>
    <t>941942001</t>
  </si>
  <si>
    <t>Montáž lešenia rámového systémového (typ Layher, Sprint) s podlahami šírky do 1,10 m a výšky do 20 m</t>
  </si>
  <si>
    <t>m2</t>
  </si>
  <si>
    <t xml:space="preserve">/   2               </t>
  </si>
  <si>
    <t>94194-2001</t>
  </si>
  <si>
    <t xml:space="preserve">  .  .  </t>
  </si>
  <si>
    <t>EK</t>
  </si>
  <si>
    <t>S</t>
  </si>
  <si>
    <t>(24,20+1,00*2)*8,00*2 =   419,200</t>
  </si>
  <si>
    <t>11,20*8,00*2 =   179,200</t>
  </si>
  <si>
    <t>(3,40+1,00*2)*9,50 =   51,300</t>
  </si>
  <si>
    <t>2,60*9,50 =   24,700</t>
  </si>
  <si>
    <t>941942111</t>
  </si>
  <si>
    <t>Príplatok za prvý a každý ďalší i začatý týždeň použitia lešenia š. nad 0,75 m do 1,10 m, výšky do 10 m</t>
  </si>
  <si>
    <t xml:space="preserve">/   4               </t>
  </si>
  <si>
    <t>94194-2111</t>
  </si>
  <si>
    <t>odhad 4 týždne</t>
  </si>
  <si>
    <t>674,40*4 =   2697,600</t>
  </si>
  <si>
    <t>941942202</t>
  </si>
  <si>
    <t>Demontáž lešenia rámového systémového (typ Layher, Sprint) s podlahami, šírky do 1,10 m a výšky do 10m</t>
  </si>
  <si>
    <t xml:space="preserve">/   5               </t>
  </si>
  <si>
    <t>94194-2202</t>
  </si>
  <si>
    <t>942211111</t>
  </si>
  <si>
    <t>Montáž lešenia vysunutého dielcového bez podopretia v do 20 m</t>
  </si>
  <si>
    <t xml:space="preserve">/   6               </t>
  </si>
  <si>
    <t>94221-1111</t>
  </si>
  <si>
    <t>ochranná strieška nad vstupmi</t>
  </si>
  <si>
    <t>5,00*3,00*2 =   30,000</t>
  </si>
  <si>
    <t>942211211</t>
  </si>
  <si>
    <t>Príplatok k lešeniu vysunutému dielcovému bez podopretia v do 30 m za prvý a ZKD deň použitia</t>
  </si>
  <si>
    <t xml:space="preserve">/   7               </t>
  </si>
  <si>
    <t>94221-1211</t>
  </si>
  <si>
    <t>30dní</t>
  </si>
  <si>
    <t>30*30 =   900,000</t>
  </si>
  <si>
    <t>942211811</t>
  </si>
  <si>
    <t>Demontáž lešenia vysunutého dielcového bez podopretia v 20 m</t>
  </si>
  <si>
    <t xml:space="preserve">/   8               </t>
  </si>
  <si>
    <t>94221-1811</t>
  </si>
  <si>
    <t>944942101</t>
  </si>
  <si>
    <t>Záchytné ohrad. na vonk. voľných stranách objektu na konzolách</t>
  </si>
  <si>
    <t>m</t>
  </si>
  <si>
    <t>94494-2101</t>
  </si>
  <si>
    <t>45.25.10</t>
  </si>
  <si>
    <t>nad vstupmi</t>
  </si>
  <si>
    <t>8 =   8,000</t>
  </si>
  <si>
    <t>013</t>
  </si>
  <si>
    <t>979011111</t>
  </si>
  <si>
    <t>Zvislá doprava sute a vybúr. hmôt za prvé podlažie</t>
  </si>
  <si>
    <t>t</t>
  </si>
  <si>
    <t>97901-1111</t>
  </si>
  <si>
    <t>45.11.11</t>
  </si>
  <si>
    <t>979082111</t>
  </si>
  <si>
    <t>Vnútrostavenisková doprava sute a vybúraných hmôt do 10 m</t>
  </si>
  <si>
    <t>97908-2111</t>
  </si>
  <si>
    <t>211</t>
  </si>
  <si>
    <t>979087113</t>
  </si>
  <si>
    <t>Nakladanie vybúraných hmôt</t>
  </si>
  <si>
    <t>97908-7113</t>
  </si>
  <si>
    <t>979131409</t>
  </si>
  <si>
    <t>Poplatok za ulož.a znešk.staveb.sute na vymedzených skládkach "O"-ostatný odpad</t>
  </si>
  <si>
    <t>97913-1409</t>
  </si>
  <si>
    <t>979131411</t>
  </si>
  <si>
    <t>Veľkokapacitný kontajner do 10m3 (prenájom, dovoz, odvoz)</t>
  </si>
  <si>
    <t>kus</t>
  </si>
  <si>
    <t>000</t>
  </si>
  <si>
    <t>999990004</t>
  </si>
  <si>
    <t>Konštrukcie a práce HSV, HZS T4 (nešpecifikované práce)</t>
  </si>
  <si>
    <t>hod</t>
  </si>
  <si>
    <t xml:space="preserve">/  11               </t>
  </si>
  <si>
    <t>99999-0004</t>
  </si>
  <si>
    <t>45.45.13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</si>
  <si>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</si>
  <si>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</si>
  <si>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</si>
  <si>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</si>
  <si>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762</t>
  </si>
  <si>
    <t>762331922</t>
  </si>
  <si>
    <t>Vyrezanie časti streš. väzby prier. plocha reziva 120-224 cm2, dĺžky 3-5 m</t>
  </si>
  <si>
    <t>I</t>
  </si>
  <si>
    <t>76233-1922</t>
  </si>
  <si>
    <t>45.22.11</t>
  </si>
  <si>
    <t>IK</t>
  </si>
  <si>
    <t>20 % krokiev</t>
  </si>
  <si>
    <t>415,040/0,8*0,2 =   103,760</t>
  </si>
  <si>
    <t>762332120</t>
  </si>
  <si>
    <t>Montáž krovov viazaných prierez. plocha nad 120 do 224 cm2</t>
  </si>
  <si>
    <t>76233-2120</t>
  </si>
  <si>
    <t>kontra výmena 80x180mm</t>
  </si>
  <si>
    <t>5,00*8 =   40,000</t>
  </si>
  <si>
    <t>stľpiková konštrukcia 80x180mm</t>
  </si>
  <si>
    <t>30,00*2 =   60,000</t>
  </si>
  <si>
    <t>MAT</t>
  </si>
  <si>
    <t>605152240</t>
  </si>
  <si>
    <t>Hranol SM 1 120x180 200-390</t>
  </si>
  <si>
    <t>m3</t>
  </si>
  <si>
    <t>20.10.10</t>
  </si>
  <si>
    <t xml:space="preserve">                    </t>
  </si>
  <si>
    <t>IZ</t>
  </si>
  <si>
    <t>100,00*0,08*0,18*1,1 =   1,584</t>
  </si>
  <si>
    <t>762332932</t>
  </si>
  <si>
    <t>Doplnenie časti streš. väzby z hranolov, plocha 120-224 cm2</t>
  </si>
  <si>
    <t>76233-2932</t>
  </si>
  <si>
    <t>762341210</t>
  </si>
  <si>
    <t>Montáž debnenia striech rovných z dosiek hrubých na zraz</t>
  </si>
  <si>
    <t>76234-1210</t>
  </si>
  <si>
    <t>605103300</t>
  </si>
  <si>
    <t>Doska SM neopracovaná 2 18 250-300</t>
  </si>
  <si>
    <t>415,040*0,025*1,1 =   11,414</t>
  </si>
  <si>
    <t>762341811</t>
  </si>
  <si>
    <t>Demontáž debnenia striech rovných, z dosiek hrubých</t>
  </si>
  <si>
    <t>762342204</t>
  </si>
  <si>
    <t>Montáž kontralatí, rozpätie 80-120 cm</t>
  </si>
  <si>
    <t>76234-2204</t>
  </si>
  <si>
    <t>605171020</t>
  </si>
  <si>
    <t>Lata SM 1 do 25cm2 x 200-375cm</t>
  </si>
  <si>
    <t>kontrala 100x30mm (alternatíva 80x40mm)</t>
  </si>
  <si>
    <t>600,00*0,10*0,03*1,1 =   1,980</t>
  </si>
  <si>
    <t>762395000</t>
  </si>
  <si>
    <t>Spojovacie a ochranné prostriedky k montáži krovov</t>
  </si>
  <si>
    <t>76239-5000</t>
  </si>
  <si>
    <t>1,584+11,414+1,98 =   14,978</t>
  </si>
  <si>
    <t>998762202</t>
  </si>
  <si>
    <t>Presun hmôt pre tesárske konštr. v objektoch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</si>
  <si>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</si>
  <si>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</si>
  <si>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</si>
  <si>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</si>
  <si>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</si>
  <si>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764172048</t>
  </si>
  <si>
    <t>Klamp. elox. hliník.pl. strešný svetlík 600 x 600 mm</t>
  </si>
  <si>
    <t>764172073</t>
  </si>
  <si>
    <t>Klamp. elox. hliník.pl. odkvapové lemovanie sklon do 30°</t>
  </si>
  <si>
    <t>764172078</t>
  </si>
  <si>
    <t>Klamp. elox. hliník.pl. nárožie vrátane tesnenia sklon do 45°</t>
  </si>
  <si>
    <t>76417-2078</t>
  </si>
  <si>
    <t>764172080</t>
  </si>
  <si>
    <t>Klamo. elox. hliník.pl. hrebeň z hrebenáčov oblých sklon do 30°</t>
  </si>
  <si>
    <t>76417-2080</t>
  </si>
  <si>
    <t>764172128</t>
  </si>
  <si>
    <t>Klamp. elox. hliník.pl. snehová zábrana dvojrúrkova sklon do 30°  (napr. systém VLEP)</t>
  </si>
  <si>
    <t>2 rady</t>
  </si>
  <si>
    <t>25,00*2 =   50,000</t>
  </si>
  <si>
    <t>12,00*2*2 =   48,000</t>
  </si>
  <si>
    <t>8,00*2 =   16,000</t>
  </si>
  <si>
    <t>13,50*2 =   27,000</t>
  </si>
  <si>
    <t>3,50*2 =   7,000</t>
  </si>
  <si>
    <t>4,00*2*2 =   16,000</t>
  </si>
  <si>
    <t>ponad vstupy - 2 rady navyše</t>
  </si>
  <si>
    <t>764311321</t>
  </si>
  <si>
    <t>Klamp. elox. hliník.pl. zastrešenie hladké zo zvitkov š. 600 mm, do 30°</t>
  </si>
  <si>
    <t>76431-1321</t>
  </si>
  <si>
    <t>45.22.12</t>
  </si>
  <si>
    <t>strecha</t>
  </si>
  <si>
    <t>26,20*7,40*2 =   387,760</t>
  </si>
  <si>
    <t>3,20*2,70*2 =   17,280</t>
  </si>
  <si>
    <t>vikiere</t>
  </si>
  <si>
    <t>5,00*1,00*2 =   10,000</t>
  </si>
  <si>
    <t>764311832</t>
  </si>
  <si>
    <t>Klamp. demont. zastrešenia na hl. krytine1000, nad 30° do 45° nad 25m2</t>
  </si>
  <si>
    <t>76431-1832</t>
  </si>
  <si>
    <t>765</t>
  </si>
  <si>
    <t>764331661</t>
  </si>
  <si>
    <t>Klamp. elox. hliník.pl. vetracia mriežka do š. 80 mm</t>
  </si>
  <si>
    <t xml:space="preserve">31I764/             </t>
  </si>
  <si>
    <t>76533-1661</t>
  </si>
  <si>
    <t>764348814</t>
  </si>
  <si>
    <t>Klamp. demont. sneh. chytače, nad 30° do 45°</t>
  </si>
  <si>
    <t xml:space="preserve">/  29               </t>
  </si>
  <si>
    <t>76434-8814</t>
  </si>
  <si>
    <t>45.22.13</t>
  </si>
  <si>
    <t>764351837</t>
  </si>
  <si>
    <t>Klamp. demont. hákov, nad 30° do 45°</t>
  </si>
  <si>
    <t>76435-1837</t>
  </si>
  <si>
    <t>764352811</t>
  </si>
  <si>
    <t>Klamp. demont. žľaby polkruhové rš 330, nad 30° do 45°</t>
  </si>
  <si>
    <t>76435-2811</t>
  </si>
  <si>
    <t>764454802</t>
  </si>
  <si>
    <t>Klamp. demont. rúr odpadových kruhových d-120</t>
  </si>
  <si>
    <t>764731114</t>
  </si>
  <si>
    <t>Klamp. elox. hliník.pl. oplechovanie múrov rš 400</t>
  </si>
  <si>
    <t>76473-1114</t>
  </si>
  <si>
    <t>764751113.1</t>
  </si>
  <si>
    <t>Klamp. elox. hliník.pl. rúry odkvapové d 120 mm</t>
  </si>
  <si>
    <t>8,50*2 =   17,000</t>
  </si>
  <si>
    <t>9,00*2 =   18,000</t>
  </si>
  <si>
    <t>764751133</t>
  </si>
  <si>
    <t>Klamp. elox. hliník.pl. koleno rúry odkvapovej d 120 mm</t>
  </si>
  <si>
    <t>764751143</t>
  </si>
  <si>
    <t>Klamp. elox. hliník.pl. výtokové koleno odkvapové d 120 mm</t>
  </si>
  <si>
    <t>7647611511</t>
  </si>
  <si>
    <t>Klamp. elox. hliník.pl. žľab pododkvapný d 150 mm</t>
  </si>
  <si>
    <t>26,20*1 =   26,200</t>
  </si>
  <si>
    <t>13,20*2 =   26,400</t>
  </si>
  <si>
    <t>8,60*1 =   8,600</t>
  </si>
  <si>
    <t>14,20*2 =   28,400</t>
  </si>
  <si>
    <t>4,70*1 =   4,700</t>
  </si>
  <si>
    <t>4,50*2 =   9,000</t>
  </si>
  <si>
    <t>vikier</t>
  </si>
  <si>
    <t>5,00*2 =   10,000</t>
  </si>
  <si>
    <t>764761232</t>
  </si>
  <si>
    <t>Klamp. elox. hliník.pl. kotlik kruh. žľabu d 150 mm</t>
  </si>
  <si>
    <t>764901131</t>
  </si>
  <si>
    <t>Zakrytie šik. striech podstreš. hydroiz. fóliou</t>
  </si>
  <si>
    <t xml:space="preserve">32I764/             </t>
  </si>
  <si>
    <t>76590-1131</t>
  </si>
  <si>
    <t>998764202</t>
  </si>
  <si>
    <t>Presun hmôt pre klampiarske konštr. v objektoch výšky do 12 m</t>
  </si>
  <si>
    <t>99876-4202</t>
  </si>
  <si>
    <t xml:space="preserve">764 - Konštrukcie klampiarske  spolu: </t>
  </si>
  <si>
    <t>766 - Konštrukcie stolárske</t>
  </si>
  <si>
    <t>766</t>
  </si>
  <si>
    <t>766414114</t>
  </si>
  <si>
    <t>M+D drevená stena s plastovou okennou výplňou do dľžky 5,0m</t>
  </si>
  <si>
    <t>76641-4112</t>
  </si>
  <si>
    <t>položka obsahuje:</t>
  </si>
  <si>
    <t>okenné výplne z PVC</t>
  </si>
  <si>
    <t>vonkajší obklad steny (drevený obklad s náterom alternatíva OSB doska + KZS + silikón omietka)</t>
  </si>
  <si>
    <t>spojovací materiál</t>
  </si>
  <si>
    <t>lešenie</t>
  </si>
  <si>
    <t>2 =   2,000</t>
  </si>
  <si>
    <t>998766202</t>
  </si>
  <si>
    <t>Presun hmôt pre konštr. stolárske v objektoch výšky do 12 m</t>
  </si>
  <si>
    <t>99876-6202</t>
  </si>
  <si>
    <t xml:space="preserve">766 - Konštrukcie stolárske  spolu: </t>
  </si>
  <si>
    <t xml:space="preserve">PRÁCE A DODÁVKY PSV  spolu: </t>
  </si>
  <si>
    <t>PRÁCE A DODÁVKY M</t>
  </si>
  <si>
    <t>M21 - 155 Elektromontáže</t>
  </si>
  <si>
    <t>921</t>
  </si>
  <si>
    <t>210220101</t>
  </si>
  <si>
    <t>Demontáž zachytávacieho, zvodového vodiča s podperami, FeZn drôt D8-10mm</t>
  </si>
  <si>
    <t>M</t>
  </si>
  <si>
    <t>45.31.1*</t>
  </si>
  <si>
    <t>MK</t>
  </si>
  <si>
    <t>210220107</t>
  </si>
  <si>
    <t>Montáž zachytávacieho, zvodového vodiča s podperami, AlMgSi drôt D8 vrátane montáže svoriek</t>
  </si>
  <si>
    <t>3549001O70</t>
  </si>
  <si>
    <t>Kruhový bleskozvodný vodič (AlMgSi) : 5021286, typ RD 8-ALU (50mm2)</t>
  </si>
  <si>
    <t>27.42.23</t>
  </si>
  <si>
    <t xml:space="preserve">5021286             </t>
  </si>
  <si>
    <t>MZ</t>
  </si>
  <si>
    <t>3549016A60</t>
  </si>
  <si>
    <t>Podpera vedenia (AlMgSi) pre plechové strechy</t>
  </si>
  <si>
    <t>27.44.23</t>
  </si>
  <si>
    <t>3549042A011</t>
  </si>
  <si>
    <t>Svorka pre zachytávacie a uzemňovacie tyče D20 (AlMgSi)</t>
  </si>
  <si>
    <t>27.44.00</t>
  </si>
  <si>
    <t xml:space="preserve">f611120 Cu          </t>
  </si>
  <si>
    <t>3549042A101</t>
  </si>
  <si>
    <t>Svorka krížová (AlMgSi)</t>
  </si>
  <si>
    <t xml:space="preserve">f612110 Cu          </t>
  </si>
  <si>
    <t>3549047A20</t>
  </si>
  <si>
    <t>Svorka spojovacia (AlMgSi) : SS, s príložkou (2xM8)</t>
  </si>
  <si>
    <t>3549047A34</t>
  </si>
  <si>
    <t>Svorka žľabová (AlMgSi) : SO, pre pripojenie odkvapových žľabov (4xM8)</t>
  </si>
  <si>
    <t>210220201</t>
  </si>
  <si>
    <t>Montáž zachytávacej tyče do dĺžky 3m, upevnenie na strešný hrebeň</t>
  </si>
  <si>
    <t>3549033A31</t>
  </si>
  <si>
    <t>Tyč zachytávacia (AlMgSi) : JP 15, bez osadenia (D18x1500)mm</t>
  </si>
  <si>
    <t>27.42.00</t>
  </si>
  <si>
    <t xml:space="preserve">f111315 Al          </t>
  </si>
  <si>
    <t>3549033A80</t>
  </si>
  <si>
    <t>- strieška ochranná (AlMgSi) : OS 01, horná, otvor D20mm</t>
  </si>
  <si>
    <t>213280050</t>
  </si>
  <si>
    <t>PPV (pomocné a podružné výkony) 5%</t>
  </si>
  <si>
    <t>74382-0050</t>
  </si>
  <si>
    <t>999990302</t>
  </si>
  <si>
    <t>Podružný materiál uzemňovacie vedenie</t>
  </si>
  <si>
    <t>213290080</t>
  </si>
  <si>
    <t>Napojenie na existujúce zemnice</t>
  </si>
  <si>
    <t>74382-0080</t>
  </si>
  <si>
    <t>213291000</t>
  </si>
  <si>
    <t>Spracovanie východiskovej revízie a vypracovanie správy</t>
  </si>
  <si>
    <t xml:space="preserve">M21 - 155 Elektromontáže  spolu: </t>
  </si>
  <si>
    <t xml:space="preserve">PRÁCE A DODÁVKY M  spolu: </t>
  </si>
  <si>
    <t>Za rozpočet celkom</t>
  </si>
  <si>
    <t>Zadanie</t>
  </si>
  <si>
    <t>Rekapitulácia zadania v EUR</t>
  </si>
  <si>
    <t>Krycí list zadania v EUR</t>
  </si>
  <si>
    <t>Stavba : Rekonštrukcia strechy Obecného úradu Ochodnica</t>
  </si>
  <si>
    <t>Objekt :Farbený hliníkový plech</t>
  </si>
  <si>
    <t xml:space="preserve">Spracoval:                        </t>
  </si>
  <si>
    <t xml:space="preserve">Dátum: </t>
  </si>
  <si>
    <t xml:space="preserve">Spracoval:                       </t>
  </si>
  <si>
    <t>Objekt : Farbený hliníkový plech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</si>
</sst>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9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73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67" xfId="0" applyFont="1" applyBorder="1" applyAlignment="1" applyProtection="1">
      <alignment horizontal="right" vertical="top"/>
    </xf>
    <xf numFmtId="49" fontId="15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left" vertical="top" wrapText="1"/>
    </xf>
    <xf numFmtId="167" fontId="1" fillId="0" borderId="67" xfId="0" applyNumberFormat="1" applyFont="1" applyBorder="1" applyAlignment="1" applyProtection="1">
      <alignment vertical="top"/>
    </xf>
    <xf numFmtId="0" fontId="1" fillId="0" borderId="67" xfId="0" applyFont="1" applyBorder="1" applyAlignment="1" applyProtection="1">
      <alignment vertical="top"/>
    </xf>
    <xf numFmtId="4" fontId="1" fillId="0" borderId="67" xfId="0" applyNumberFormat="1" applyFont="1" applyBorder="1" applyAlignment="1" applyProtection="1">
      <alignment vertical="top"/>
    </xf>
    <xf numFmtId="165" fontId="1" fillId="0" borderId="67" xfId="0" applyNumberFormat="1" applyFont="1" applyBorder="1" applyAlignment="1" applyProtection="1">
      <alignment vertical="top"/>
    </xf>
    <xf numFmtId="0" fontId="1" fillId="0" borderId="67" xfId="0" applyFont="1" applyBorder="1" applyAlignment="1" applyProtection="1">
      <alignment horizontal="center" vertical="top"/>
    </xf>
    <xf numFmtId="171" fontId="1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center" vertical="top"/>
    </xf>
    <xf numFmtId="49" fontId="16" fillId="0" borderId="67" xfId="0" applyNumberFormat="1" applyFont="1" applyBorder="1" applyAlignment="1" applyProtection="1">
      <alignment horizontal="left" vertical="top" wrapText="1"/>
    </xf>
    <xf numFmtId="167" fontId="16" fillId="0" borderId="67" xfId="0" applyNumberFormat="1" applyFont="1" applyBorder="1" applyAlignment="1" applyProtection="1">
      <alignment vertical="top"/>
    </xf>
    <xf numFmtId="0" fontId="16" fillId="0" borderId="67" xfId="0" applyFont="1" applyBorder="1" applyAlignment="1" applyProtection="1">
      <alignment vertical="top"/>
    </xf>
    <xf numFmtId="4" fontId="16" fillId="0" borderId="67" xfId="0" applyNumberFormat="1" applyFont="1" applyBorder="1" applyAlignment="1" applyProtection="1">
      <alignment vertical="top"/>
    </xf>
    <xf numFmtId="165" fontId="16" fillId="0" borderId="67" xfId="0" applyNumberFormat="1" applyFont="1" applyBorder="1" applyAlignment="1" applyProtection="1">
      <alignment vertical="top"/>
    </xf>
    <xf numFmtId="0" fontId="16" fillId="0" borderId="67" xfId="0" applyFont="1" applyBorder="1" applyAlignment="1" applyProtection="1">
      <alignment horizontal="center" vertical="top"/>
    </xf>
    <xf numFmtId="171" fontId="16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right" vertical="top" wrapText="1"/>
    </xf>
    <xf numFmtId="4" fontId="15" fillId="0" borderId="67" xfId="0" applyNumberFormat="1" applyFont="1" applyBorder="1" applyAlignment="1" applyProtection="1">
      <alignment vertical="top"/>
    </xf>
    <xf numFmtId="165" fontId="15" fillId="0" borderId="67" xfId="0" applyNumberFormat="1" applyFont="1" applyBorder="1" applyAlignment="1" applyProtection="1">
      <alignment vertical="top"/>
    </xf>
    <xf numFmtId="167" fontId="15" fillId="0" borderId="67" xfId="0" applyNumberFormat="1" applyFont="1" applyBorder="1" applyAlignment="1" applyProtection="1">
      <alignment vertical="top"/>
    </xf>
    <xf numFmtId="49" fontId="15" fillId="0" borderId="67" xfId="0" applyNumberFormat="1" applyFont="1" applyBorder="1" applyAlignment="1" applyProtection="1">
      <alignment horizontal="left" vertical="top" wrapText="1"/>
    </xf>
    <xf numFmtId="0" fontId="1" fillId="0" borderId="67" xfId="0" applyFont="1" applyBorder="1" applyProtection="1"/>
    <xf numFmtId="4" fontId="1" fillId="0" borderId="67" xfId="0" applyNumberFormat="1" applyFont="1" applyBorder="1" applyProtection="1"/>
    <xf numFmtId="165" fontId="1" fillId="0" borderId="67" xfId="0" applyNumberFormat="1" applyFont="1" applyBorder="1" applyProtection="1"/>
    <xf numFmtId="167" fontId="1" fillId="0" borderId="67" xfId="0" applyNumberFormat="1" applyFont="1" applyBorder="1" applyProtection="1"/>
    <xf numFmtId="0" fontId="17" fillId="0" borderId="0" xfId="0" applyFont="1" applyAlignment="1" applyProtection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0" applyFont="1" applyProtection="1"/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3"/>
  <sheetViews>
    <sheetView showGridLines="0" workbookViewId="0">
      <selection activeCell="AL12" sqref="AL12"/>
    </sheetView>
  </sheetViews>
  <sheetFormatPr defaultColWidth="9.140625" defaultRowHeight="12.75"/>
  <cols>
    <col min="1" max="1" width="6.7109375" style="94" customWidth="1"/>
    <col min="2" max="2" width="3.7109375" style="95" customWidth="1"/>
    <col min="3" max="3" width="13" style="96" customWidth="1"/>
    <col min="4" max="4" width="35.7109375" style="97" customWidth="1"/>
    <col min="5" max="5" width="10.7109375" style="98" customWidth="1"/>
    <col min="6" max="6" width="5.28515625" style="99" customWidth="1"/>
    <col min="7" max="7" width="8.7109375" style="100" customWidth="1"/>
    <col min="8" max="9" width="9.7109375" style="100" hidden="1" customWidth="1"/>
    <col min="10" max="10" width="9.7109375" style="100" customWidth="1"/>
    <col min="11" max="11" width="7.42578125" style="101" hidden="1" customWidth="1"/>
    <col min="12" max="12" width="8.28515625" style="101" hidden="1" customWidth="1"/>
    <col min="13" max="13" width="9.140625" style="98" hidden="1" customWidth="1"/>
    <col min="14" max="14" width="7" style="98" hidden="1" customWidth="1"/>
    <col min="15" max="15" width="3.5703125" style="99" hidden="1" customWidth="1"/>
    <col min="16" max="16" width="12.7109375" style="99" hidden="1" customWidth="1"/>
    <col min="17" max="19" width="13.28515625" style="98" hidden="1" customWidth="1"/>
    <col min="20" max="20" width="10.5703125" style="102" hidden="1" customWidth="1"/>
    <col min="21" max="21" width="10.28515625" style="102" hidden="1" customWidth="1"/>
    <col min="22" max="22" width="5.7109375" style="102" hidden="1" customWidth="1"/>
    <col min="23" max="23" width="9.140625" style="103" hidden="1" customWidth="1"/>
    <col min="24" max="25" width="5.7109375" style="99" hidden="1" customWidth="1"/>
    <col min="26" max="26" width="7.5703125" style="99" hidden="1" customWidth="1"/>
    <col min="27" max="27" width="24.85546875" style="99" hidden="1" customWidth="1"/>
    <col min="28" max="28" width="4.28515625" style="99" hidden="1" customWidth="1"/>
    <col min="29" max="29" width="8.28515625" style="99" hidden="1" customWidth="1"/>
    <col min="30" max="30" width="8.7109375" style="99" hidden="1" customWidth="1"/>
    <col min="31" max="34" width="9.140625" style="99" hidden="1" customWidth="1"/>
    <col min="35" max="35" width="9.140625" style="85"/>
    <col min="36" max="37" width="0" style="85" hidden="1" customWidth="1"/>
    <col min="38" max="16384" width="9.140625" style="85"/>
  </cols>
  <sheetData>
    <row r="1" spans="1:37" ht="21.75" customHeight="1">
      <c r="A1" s="170" t="s">
        <v>411</v>
      </c>
    </row>
    <row r="2" spans="1:37" ht="12.75" customHeight="1">
      <c r="A2" s="89" t="s">
        <v>113</v>
      </c>
      <c r="B2" s="85"/>
      <c r="C2" s="85"/>
      <c r="D2" s="85"/>
      <c r="E2" s="89" t="s">
        <v>416</v>
      </c>
      <c r="F2" s="85"/>
      <c r="G2" s="86"/>
      <c r="H2" s="85"/>
      <c r="I2" s="85"/>
      <c r="J2" s="86"/>
      <c r="K2" s="87"/>
      <c r="L2" s="85"/>
      <c r="M2" s="85"/>
      <c r="N2" s="85"/>
      <c r="O2" s="85"/>
      <c r="P2" s="85"/>
      <c r="Q2" s="88"/>
      <c r="R2" s="88"/>
      <c r="S2" s="88"/>
      <c r="T2" s="85"/>
      <c r="U2" s="85"/>
      <c r="V2" s="85"/>
      <c r="W2" s="85"/>
      <c r="X2" s="85"/>
      <c r="Y2" s="85"/>
      <c r="Z2" s="82" t="s">
        <v>5</v>
      </c>
      <c r="AA2" s="142" t="s">
        <v>6</v>
      </c>
      <c r="AB2" s="82" t="s">
        <v>7</v>
      </c>
      <c r="AC2" s="82" t="s">
        <v>8</v>
      </c>
      <c r="AD2" s="82" t="s">
        <v>9</v>
      </c>
      <c r="AE2" s="124" t="s">
        <v>10</v>
      </c>
      <c r="AF2" s="125" t="s">
        <v>11</v>
      </c>
      <c r="AG2" s="85"/>
      <c r="AH2" s="85"/>
    </row>
    <row r="3" spans="1:37">
      <c r="A3" s="89" t="s">
        <v>12</v>
      </c>
      <c r="B3" s="85"/>
      <c r="C3" s="85"/>
      <c r="D3" s="85"/>
      <c r="E3" s="89" t="s">
        <v>114</v>
      </c>
      <c r="F3" s="85"/>
      <c r="G3" s="86"/>
      <c r="H3" s="104"/>
      <c r="I3" s="85"/>
      <c r="J3" s="86"/>
      <c r="K3" s="87"/>
      <c r="L3" s="85"/>
      <c r="M3" s="85"/>
      <c r="N3" s="85"/>
      <c r="O3" s="85"/>
      <c r="P3" s="85"/>
      <c r="Q3" s="88"/>
      <c r="R3" s="88"/>
      <c r="S3" s="88"/>
      <c r="T3" s="85"/>
      <c r="U3" s="85"/>
      <c r="V3" s="85"/>
      <c r="W3" s="85"/>
      <c r="X3" s="85"/>
      <c r="Y3" s="85"/>
      <c r="Z3" s="82" t="s">
        <v>13</v>
      </c>
      <c r="AA3" s="83" t="s">
        <v>14</v>
      </c>
      <c r="AB3" s="83" t="s">
        <v>15</v>
      </c>
      <c r="AC3" s="83"/>
      <c r="AD3" s="84"/>
      <c r="AE3" s="124">
        <v>1</v>
      </c>
      <c r="AF3" s="126">
        <v>123.5</v>
      </c>
      <c r="AG3" s="85"/>
      <c r="AH3" s="85"/>
    </row>
    <row r="4" spans="1:37">
      <c r="A4" s="89" t="s">
        <v>16</v>
      </c>
      <c r="B4" s="85"/>
      <c r="C4" s="85"/>
      <c r="D4" s="85"/>
      <c r="E4" s="89" t="s">
        <v>417</v>
      </c>
      <c r="F4" s="85"/>
      <c r="G4" s="86"/>
      <c r="H4" s="85"/>
      <c r="I4" s="85"/>
      <c r="J4" s="86"/>
      <c r="K4" s="87"/>
      <c r="L4" s="85"/>
      <c r="M4" s="85"/>
      <c r="N4" s="85"/>
      <c r="O4" s="85"/>
      <c r="P4" s="85"/>
      <c r="Q4" s="88"/>
      <c r="R4" s="88"/>
      <c r="S4" s="88"/>
      <c r="T4" s="85"/>
      <c r="U4" s="85"/>
      <c r="V4" s="85"/>
      <c r="W4" s="85"/>
      <c r="X4" s="85"/>
      <c r="Y4" s="85"/>
      <c r="Z4" s="82" t="s">
        <v>17</v>
      </c>
      <c r="AA4" s="83" t="s">
        <v>18</v>
      </c>
      <c r="AB4" s="83" t="s">
        <v>15</v>
      </c>
      <c r="AC4" s="83" t="s">
        <v>19</v>
      </c>
      <c r="AD4" s="84" t="s">
        <v>20</v>
      </c>
      <c r="AE4" s="124">
        <v>2</v>
      </c>
      <c r="AF4" s="127">
        <v>123.46</v>
      </c>
      <c r="AG4" s="85"/>
      <c r="AH4" s="85"/>
    </row>
    <row r="5" spans="1:37">
      <c r="A5" s="89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5"/>
      <c r="U5" s="85"/>
      <c r="V5" s="85"/>
      <c r="W5" s="85"/>
      <c r="X5" s="85"/>
      <c r="Y5" s="85"/>
      <c r="Z5" s="82" t="s">
        <v>22</v>
      </c>
      <c r="AA5" s="83" t="s">
        <v>18</v>
      </c>
      <c r="AB5" s="83" t="s">
        <v>15</v>
      </c>
      <c r="AC5" s="83" t="s">
        <v>19</v>
      </c>
      <c r="AD5" s="84" t="s">
        <v>20</v>
      </c>
      <c r="AE5" s="124">
        <v>4</v>
      </c>
      <c r="AF5" s="128">
        <v>123.4567</v>
      </c>
      <c r="AG5" s="85"/>
      <c r="AH5" s="85"/>
    </row>
    <row r="6" spans="1:37">
      <c r="A6" s="89" t="s">
        <v>415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8"/>
      <c r="R6" s="88"/>
      <c r="S6" s="88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124" t="s">
        <v>23</v>
      </c>
      <c r="AF6" s="127">
        <v>123.46</v>
      </c>
      <c r="AG6" s="85"/>
      <c r="AH6" s="85"/>
    </row>
    <row r="7" spans="1:37" ht="13.5">
      <c r="A7" s="85"/>
      <c r="B7" s="105"/>
      <c r="C7" s="106"/>
      <c r="D7" s="90" t="str">
        <f>CONCATENATE(AA3," ",AB3," ",AC3," ",AD3)</f>
        <v xml:space="preserve">Prehľad rozpočtových nákladov v EUR  </v>
      </c>
      <c r="E7" s="88"/>
      <c r="F7" s="85"/>
      <c r="G7" s="86"/>
      <c r="H7" s="86"/>
      <c r="I7" s="86"/>
      <c r="J7" s="86"/>
      <c r="K7" s="87"/>
      <c r="L7" s="87"/>
      <c r="M7" s="88"/>
      <c r="N7" s="88"/>
      <c r="O7" s="85"/>
      <c r="P7" s="85"/>
      <c r="Q7" s="88"/>
      <c r="R7" s="88"/>
      <c r="S7" s="88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7">
      <c r="A8" s="91" t="s">
        <v>24</v>
      </c>
      <c r="B8" s="91" t="s">
        <v>25</v>
      </c>
      <c r="C8" s="91" t="s">
        <v>26</v>
      </c>
      <c r="D8" s="91" t="s">
        <v>27</v>
      </c>
      <c r="E8" s="91" t="s">
        <v>28</v>
      </c>
      <c r="F8" s="91" t="s">
        <v>29</v>
      </c>
      <c r="G8" s="91" t="s">
        <v>30</v>
      </c>
      <c r="H8" s="91" t="s">
        <v>31</v>
      </c>
      <c r="I8" s="91" t="s">
        <v>32</v>
      </c>
      <c r="J8" s="91" t="s">
        <v>33</v>
      </c>
      <c r="K8" s="108" t="s">
        <v>34</v>
      </c>
      <c r="L8" s="109"/>
      <c r="M8" s="110" t="s">
        <v>35</v>
      </c>
      <c r="N8" s="109"/>
      <c r="O8" s="91" t="s">
        <v>4</v>
      </c>
      <c r="P8" s="111" t="s">
        <v>36</v>
      </c>
      <c r="Q8" s="114" t="s">
        <v>28</v>
      </c>
      <c r="R8" s="114" t="s">
        <v>28</v>
      </c>
      <c r="S8" s="111" t="s">
        <v>28</v>
      </c>
      <c r="T8" s="115" t="s">
        <v>37</v>
      </c>
      <c r="U8" s="116" t="s">
        <v>38</v>
      </c>
      <c r="V8" s="117" t="s">
        <v>39</v>
      </c>
      <c r="W8" s="91" t="s">
        <v>40</v>
      </c>
      <c r="X8" s="91" t="s">
        <v>41</v>
      </c>
      <c r="Y8" s="91" t="s">
        <v>42</v>
      </c>
      <c r="Z8" s="129" t="s">
        <v>43</v>
      </c>
      <c r="AA8" s="129" t="s">
        <v>44</v>
      </c>
      <c r="AB8" s="91" t="s">
        <v>39</v>
      </c>
      <c r="AC8" s="91" t="s">
        <v>45</v>
      </c>
      <c r="AD8" s="91" t="s">
        <v>46</v>
      </c>
      <c r="AE8" s="130" t="s">
        <v>47</v>
      </c>
      <c r="AF8" s="130" t="s">
        <v>48</v>
      </c>
      <c r="AG8" s="130" t="s">
        <v>28</v>
      </c>
      <c r="AH8" s="130" t="s">
        <v>49</v>
      </c>
      <c r="AJ8" s="85" t="s">
        <v>129</v>
      </c>
      <c r="AK8" s="85" t="s">
        <v>131</v>
      </c>
    </row>
    <row r="9" spans="1:37">
      <c r="A9" s="93" t="s">
        <v>50</v>
      </c>
      <c r="B9" s="93" t="s">
        <v>51</v>
      </c>
      <c r="C9" s="107"/>
      <c r="D9" s="93" t="s">
        <v>52</v>
      </c>
      <c r="E9" s="93" t="s">
        <v>53</v>
      </c>
      <c r="F9" s="93" t="s">
        <v>54</v>
      </c>
      <c r="G9" s="93" t="s">
        <v>55</v>
      </c>
      <c r="H9" s="93" t="s">
        <v>56</v>
      </c>
      <c r="I9" s="93" t="s">
        <v>57</v>
      </c>
      <c r="J9" s="93"/>
      <c r="K9" s="93" t="s">
        <v>30</v>
      </c>
      <c r="L9" s="93" t="s">
        <v>33</v>
      </c>
      <c r="M9" s="112" t="s">
        <v>30</v>
      </c>
      <c r="N9" s="93" t="s">
        <v>33</v>
      </c>
      <c r="O9" s="93" t="s">
        <v>58</v>
      </c>
      <c r="P9" s="113"/>
      <c r="Q9" s="118" t="s">
        <v>59</v>
      </c>
      <c r="R9" s="118" t="s">
        <v>60</v>
      </c>
      <c r="S9" s="113" t="s">
        <v>61</v>
      </c>
      <c r="T9" s="119" t="s">
        <v>62</v>
      </c>
      <c r="U9" s="120" t="s">
        <v>63</v>
      </c>
      <c r="V9" s="121" t="s">
        <v>64</v>
      </c>
      <c r="W9" s="122"/>
      <c r="X9" s="123"/>
      <c r="Y9" s="123"/>
      <c r="Z9" s="131" t="s">
        <v>65</v>
      </c>
      <c r="AA9" s="131" t="s">
        <v>50</v>
      </c>
      <c r="AB9" s="93" t="s">
        <v>66</v>
      </c>
      <c r="AC9" s="123"/>
      <c r="AD9" s="123"/>
      <c r="AE9" s="132"/>
      <c r="AF9" s="132"/>
      <c r="AG9" s="132"/>
      <c r="AH9" s="132"/>
      <c r="AJ9" s="85" t="s">
        <v>130</v>
      </c>
      <c r="AK9" s="85" t="s">
        <v>132</v>
      </c>
    </row>
    <row r="11" spans="1:37">
      <c r="A11" s="143"/>
      <c r="B11" s="144" t="s">
        <v>133</v>
      </c>
      <c r="C11" s="145"/>
      <c r="D11" s="146"/>
      <c r="E11" s="147"/>
      <c r="F11" s="148"/>
      <c r="G11" s="149"/>
      <c r="H11" s="149"/>
      <c r="I11" s="149"/>
      <c r="J11" s="149"/>
      <c r="K11" s="150"/>
      <c r="L11" s="150"/>
      <c r="M11" s="147"/>
      <c r="N11" s="147"/>
      <c r="O11" s="148"/>
      <c r="P11" s="148"/>
      <c r="Q11" s="147"/>
      <c r="R11" s="147"/>
      <c r="S11" s="147"/>
      <c r="T11" s="151"/>
      <c r="U11" s="151"/>
      <c r="V11" s="151"/>
      <c r="W11" s="152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</row>
    <row r="12" spans="1:37">
      <c r="A12" s="143"/>
      <c r="B12" s="145" t="s">
        <v>134</v>
      </c>
      <c r="C12" s="145"/>
      <c r="D12" s="146"/>
      <c r="E12" s="147"/>
      <c r="F12" s="148"/>
      <c r="G12" s="149"/>
      <c r="H12" s="149"/>
      <c r="I12" s="149"/>
      <c r="J12" s="149"/>
      <c r="K12" s="150"/>
      <c r="L12" s="150"/>
      <c r="M12" s="147"/>
      <c r="N12" s="147"/>
      <c r="O12" s="148"/>
      <c r="P12" s="148"/>
      <c r="Q12" s="147"/>
      <c r="R12" s="147"/>
      <c r="S12" s="147"/>
      <c r="T12" s="151"/>
      <c r="U12" s="151"/>
      <c r="V12" s="151"/>
      <c r="W12" s="152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</row>
    <row r="13" spans="1:37" ht="25.5">
      <c r="A13" s="143">
        <v>1</v>
      </c>
      <c r="B13" s="153" t="s">
        <v>135</v>
      </c>
      <c r="C13" s="145" t="s">
        <v>136</v>
      </c>
      <c r="D13" s="146" t="s">
        <v>137</v>
      </c>
      <c r="E13" s="147">
        <v>674.4</v>
      </c>
      <c r="F13" s="148" t="s">
        <v>138</v>
      </c>
      <c r="G13" s="149">
        <v>0</v>
      </c>
      <c r="H13" s="149">
        <f>ROUND(E13*G13,2)</f>
        <v>0</v>
      </c>
      <c r="I13" s="149"/>
      <c r="J13" s="149">
        <f>ROUND(E13*G13,2)</f>
        <v>0</v>
      </c>
      <c r="K13" s="150">
        <v>2.112E-2</v>
      </c>
      <c r="L13" s="150">
        <f>E13*K13</f>
        <v>14.243328</v>
      </c>
      <c r="M13" s="147"/>
      <c r="N13" s="147">
        <f>E13*M13</f>
        <v>0</v>
      </c>
      <c r="O13" s="148">
        <v>20</v>
      </c>
      <c r="P13" s="148" t="s">
        <v>139</v>
      </c>
      <c r="Q13" s="147"/>
      <c r="R13" s="147"/>
      <c r="S13" s="147"/>
      <c r="T13" s="151"/>
      <c r="U13" s="151"/>
      <c r="V13" s="151" t="s">
        <v>104</v>
      </c>
      <c r="W13" s="152">
        <v>79.578999999999994</v>
      </c>
      <c r="X13" s="145" t="s">
        <v>140</v>
      </c>
      <c r="Y13" s="145" t="s">
        <v>136</v>
      </c>
      <c r="Z13" s="148" t="s">
        <v>141</v>
      </c>
      <c r="AA13" s="148"/>
      <c r="AB13" s="148">
        <v>1</v>
      </c>
      <c r="AC13" s="148"/>
      <c r="AD13" s="148"/>
      <c r="AE13" s="148"/>
      <c r="AF13" s="148"/>
      <c r="AG13" s="148"/>
      <c r="AH13" s="148"/>
      <c r="AJ13" s="85" t="s">
        <v>142</v>
      </c>
      <c r="AK13" s="85" t="s">
        <v>143</v>
      </c>
    </row>
    <row r="14" spans="1:37">
      <c r="A14" s="143"/>
      <c r="B14" s="153"/>
      <c r="C14" s="145"/>
      <c r="D14" s="154" t="s">
        <v>144</v>
      </c>
      <c r="E14" s="155"/>
      <c r="F14" s="156"/>
      <c r="G14" s="157"/>
      <c r="H14" s="157"/>
      <c r="I14" s="157"/>
      <c r="J14" s="157"/>
      <c r="K14" s="158"/>
      <c r="L14" s="158"/>
      <c r="M14" s="155"/>
      <c r="N14" s="155"/>
      <c r="O14" s="156"/>
      <c r="P14" s="156"/>
      <c r="Q14" s="155"/>
      <c r="R14" s="155"/>
      <c r="S14" s="155"/>
      <c r="T14" s="159"/>
      <c r="U14" s="159"/>
      <c r="V14" s="159" t="s">
        <v>0</v>
      </c>
      <c r="W14" s="160"/>
      <c r="X14" s="156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</row>
    <row r="15" spans="1:37">
      <c r="A15" s="143"/>
      <c r="B15" s="153"/>
      <c r="C15" s="145"/>
      <c r="D15" s="154" t="s">
        <v>145</v>
      </c>
      <c r="E15" s="155"/>
      <c r="F15" s="156"/>
      <c r="G15" s="157"/>
      <c r="H15" s="157"/>
      <c r="I15" s="157"/>
      <c r="J15" s="157"/>
      <c r="K15" s="158"/>
      <c r="L15" s="158"/>
      <c r="M15" s="155"/>
      <c r="N15" s="155"/>
      <c r="O15" s="156"/>
      <c r="P15" s="156"/>
      <c r="Q15" s="155"/>
      <c r="R15" s="155"/>
      <c r="S15" s="155"/>
      <c r="T15" s="159"/>
      <c r="U15" s="159"/>
      <c r="V15" s="159" t="s">
        <v>0</v>
      </c>
      <c r="W15" s="160"/>
      <c r="X15" s="156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7">
      <c r="A16" s="143"/>
      <c r="B16" s="153"/>
      <c r="C16" s="145"/>
      <c r="D16" s="154" t="s">
        <v>146</v>
      </c>
      <c r="E16" s="155"/>
      <c r="F16" s="156"/>
      <c r="G16" s="157"/>
      <c r="H16" s="157"/>
      <c r="I16" s="157"/>
      <c r="J16" s="157"/>
      <c r="K16" s="158"/>
      <c r="L16" s="158"/>
      <c r="M16" s="155"/>
      <c r="N16" s="155"/>
      <c r="O16" s="156"/>
      <c r="P16" s="156"/>
      <c r="Q16" s="155"/>
      <c r="R16" s="155"/>
      <c r="S16" s="155"/>
      <c r="T16" s="159"/>
      <c r="U16" s="159"/>
      <c r="V16" s="159" t="s">
        <v>0</v>
      </c>
      <c r="W16" s="160"/>
      <c r="X16" s="156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7">
      <c r="A17" s="143"/>
      <c r="B17" s="153"/>
      <c r="C17" s="145"/>
      <c r="D17" s="154" t="s">
        <v>147</v>
      </c>
      <c r="E17" s="155"/>
      <c r="F17" s="156"/>
      <c r="G17" s="157"/>
      <c r="H17" s="157"/>
      <c r="I17" s="157"/>
      <c r="J17" s="157"/>
      <c r="K17" s="158"/>
      <c r="L17" s="158"/>
      <c r="M17" s="155"/>
      <c r="N17" s="155"/>
      <c r="O17" s="156"/>
      <c r="P17" s="156"/>
      <c r="Q17" s="155"/>
      <c r="R17" s="155"/>
      <c r="S17" s="155"/>
      <c r="T17" s="159"/>
      <c r="U17" s="159"/>
      <c r="V17" s="159" t="s">
        <v>0</v>
      </c>
      <c r="W17" s="160"/>
      <c r="X17" s="156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7" ht="25.5">
      <c r="A18" s="143">
        <v>2</v>
      </c>
      <c r="B18" s="153" t="s">
        <v>135</v>
      </c>
      <c r="C18" s="145" t="s">
        <v>148</v>
      </c>
      <c r="D18" s="146" t="s">
        <v>149</v>
      </c>
      <c r="E18" s="147">
        <v>2697.6</v>
      </c>
      <c r="F18" s="148" t="s">
        <v>138</v>
      </c>
      <c r="G18" s="149">
        <v>0</v>
      </c>
      <c r="H18" s="149">
        <f>ROUND(E18*G18,2)</f>
        <v>0</v>
      </c>
      <c r="I18" s="149"/>
      <c r="J18" s="149">
        <f>ROUND(E18*G18,2)</f>
        <v>0</v>
      </c>
      <c r="K18" s="150"/>
      <c r="L18" s="150">
        <f>E18*K18</f>
        <v>0</v>
      </c>
      <c r="M18" s="147"/>
      <c r="N18" s="147">
        <f>E18*M18</f>
        <v>0</v>
      </c>
      <c r="O18" s="148">
        <v>20</v>
      </c>
      <c r="P18" s="148" t="s">
        <v>150</v>
      </c>
      <c r="Q18" s="147"/>
      <c r="R18" s="147"/>
      <c r="S18" s="147"/>
      <c r="T18" s="151"/>
      <c r="U18" s="151"/>
      <c r="V18" s="151" t="s">
        <v>104</v>
      </c>
      <c r="W18" s="152">
        <v>5.3949999999999996</v>
      </c>
      <c r="X18" s="145" t="s">
        <v>151</v>
      </c>
      <c r="Y18" s="145" t="s">
        <v>148</v>
      </c>
      <c r="Z18" s="148" t="s">
        <v>141</v>
      </c>
      <c r="AA18" s="148"/>
      <c r="AB18" s="148">
        <v>1</v>
      </c>
      <c r="AC18" s="148"/>
      <c r="AD18" s="148"/>
      <c r="AE18" s="148"/>
      <c r="AF18" s="148"/>
      <c r="AG18" s="148"/>
      <c r="AH18" s="148"/>
      <c r="AJ18" s="85" t="s">
        <v>142</v>
      </c>
      <c r="AK18" s="85" t="s">
        <v>143</v>
      </c>
    </row>
    <row r="19" spans="1:37">
      <c r="A19" s="143"/>
      <c r="B19" s="153"/>
      <c r="C19" s="145"/>
      <c r="D19" s="154" t="s">
        <v>152</v>
      </c>
      <c r="E19" s="155"/>
      <c r="F19" s="156"/>
      <c r="G19" s="157"/>
      <c r="H19" s="157"/>
      <c r="I19" s="157"/>
      <c r="J19" s="157"/>
      <c r="K19" s="158"/>
      <c r="L19" s="158"/>
      <c r="M19" s="155"/>
      <c r="N19" s="155"/>
      <c r="O19" s="156"/>
      <c r="P19" s="156"/>
      <c r="Q19" s="155"/>
      <c r="R19" s="155"/>
      <c r="S19" s="155"/>
      <c r="T19" s="159"/>
      <c r="U19" s="159"/>
      <c r="V19" s="159" t="s">
        <v>0</v>
      </c>
      <c r="W19" s="160"/>
      <c r="X19" s="156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7">
      <c r="A20" s="143"/>
      <c r="B20" s="153"/>
      <c r="C20" s="145"/>
      <c r="D20" s="154" t="s">
        <v>153</v>
      </c>
      <c r="E20" s="155"/>
      <c r="F20" s="156"/>
      <c r="G20" s="157"/>
      <c r="H20" s="157"/>
      <c r="I20" s="157"/>
      <c r="J20" s="157"/>
      <c r="K20" s="158"/>
      <c r="L20" s="158"/>
      <c r="M20" s="155"/>
      <c r="N20" s="155"/>
      <c r="O20" s="156"/>
      <c r="P20" s="156"/>
      <c r="Q20" s="155"/>
      <c r="R20" s="155"/>
      <c r="S20" s="155"/>
      <c r="T20" s="159"/>
      <c r="U20" s="159"/>
      <c r="V20" s="159" t="s">
        <v>0</v>
      </c>
      <c r="W20" s="160"/>
      <c r="X20" s="156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7" ht="25.5">
      <c r="A21" s="143">
        <v>3</v>
      </c>
      <c r="B21" s="153" t="s">
        <v>135</v>
      </c>
      <c r="C21" s="145" t="s">
        <v>154</v>
      </c>
      <c r="D21" s="146" t="s">
        <v>155</v>
      </c>
      <c r="E21" s="147">
        <v>674.4</v>
      </c>
      <c r="F21" s="148" t="s">
        <v>138</v>
      </c>
      <c r="G21" s="149">
        <v>0</v>
      </c>
      <c r="H21" s="149">
        <f>ROUND(E21*G21,2)</f>
        <v>0</v>
      </c>
      <c r="I21" s="149"/>
      <c r="J21" s="149">
        <f>ROUND(E21*G21,2)</f>
        <v>0</v>
      </c>
      <c r="K21" s="150"/>
      <c r="L21" s="150">
        <f>E21*K21</f>
        <v>0</v>
      </c>
      <c r="M21" s="147"/>
      <c r="N21" s="147">
        <f>E21*M21</f>
        <v>0</v>
      </c>
      <c r="O21" s="148">
        <v>20</v>
      </c>
      <c r="P21" s="148" t="s">
        <v>156</v>
      </c>
      <c r="Q21" s="147"/>
      <c r="R21" s="147"/>
      <c r="S21" s="147"/>
      <c r="T21" s="151"/>
      <c r="U21" s="151"/>
      <c r="V21" s="151" t="s">
        <v>104</v>
      </c>
      <c r="W21" s="152">
        <v>62.719000000000001</v>
      </c>
      <c r="X21" s="145" t="s">
        <v>157</v>
      </c>
      <c r="Y21" s="145" t="s">
        <v>154</v>
      </c>
      <c r="Z21" s="148" t="s">
        <v>141</v>
      </c>
      <c r="AA21" s="148"/>
      <c r="AB21" s="148">
        <v>1</v>
      </c>
      <c r="AC21" s="148"/>
      <c r="AD21" s="148"/>
      <c r="AE21" s="148"/>
      <c r="AF21" s="148"/>
      <c r="AG21" s="148"/>
      <c r="AH21" s="148"/>
      <c r="AJ21" s="85" t="s">
        <v>142</v>
      </c>
      <c r="AK21" s="85" t="s">
        <v>143</v>
      </c>
    </row>
    <row r="22" spans="1:37" ht="25.5">
      <c r="A22" s="143">
        <v>4</v>
      </c>
      <c r="B22" s="153" t="s">
        <v>135</v>
      </c>
      <c r="C22" s="145" t="s">
        <v>158</v>
      </c>
      <c r="D22" s="146" t="s">
        <v>159</v>
      </c>
      <c r="E22" s="147">
        <v>30</v>
      </c>
      <c r="F22" s="148" t="s">
        <v>138</v>
      </c>
      <c r="G22" s="149">
        <v>0</v>
      </c>
      <c r="H22" s="149">
        <f>ROUND(E22*G22,2)</f>
        <v>0</v>
      </c>
      <c r="I22" s="149"/>
      <c r="J22" s="149">
        <f>ROUND(E22*G22,2)</f>
        <v>0</v>
      </c>
      <c r="K22" s="150"/>
      <c r="L22" s="150">
        <f>E22*K22</f>
        <v>0</v>
      </c>
      <c r="M22" s="147"/>
      <c r="N22" s="147">
        <f>E22*M22</f>
        <v>0</v>
      </c>
      <c r="O22" s="148">
        <v>20</v>
      </c>
      <c r="P22" s="148" t="s">
        <v>160</v>
      </c>
      <c r="Q22" s="147"/>
      <c r="R22" s="147"/>
      <c r="S22" s="147"/>
      <c r="T22" s="151"/>
      <c r="U22" s="151"/>
      <c r="V22" s="151" t="s">
        <v>104</v>
      </c>
      <c r="W22" s="152">
        <v>12.06</v>
      </c>
      <c r="X22" s="145" t="s">
        <v>161</v>
      </c>
      <c r="Y22" s="145" t="s">
        <v>158</v>
      </c>
      <c r="Z22" s="148" t="s">
        <v>141</v>
      </c>
      <c r="AA22" s="148"/>
      <c r="AB22" s="148">
        <v>1</v>
      </c>
      <c r="AC22" s="148"/>
      <c r="AD22" s="148"/>
      <c r="AE22" s="148"/>
      <c r="AF22" s="148"/>
      <c r="AG22" s="148"/>
      <c r="AH22" s="148"/>
      <c r="AJ22" s="85" t="s">
        <v>142</v>
      </c>
      <c r="AK22" s="85" t="s">
        <v>143</v>
      </c>
    </row>
    <row r="23" spans="1:37">
      <c r="A23" s="143"/>
      <c r="B23" s="153"/>
      <c r="C23" s="145"/>
      <c r="D23" s="154" t="s">
        <v>162</v>
      </c>
      <c r="E23" s="155"/>
      <c r="F23" s="156"/>
      <c r="G23" s="157"/>
      <c r="H23" s="157"/>
      <c r="I23" s="157"/>
      <c r="J23" s="157"/>
      <c r="K23" s="158"/>
      <c r="L23" s="158"/>
      <c r="M23" s="155"/>
      <c r="N23" s="155"/>
      <c r="O23" s="156"/>
      <c r="P23" s="156"/>
      <c r="Q23" s="155"/>
      <c r="R23" s="155"/>
      <c r="S23" s="155"/>
      <c r="T23" s="159"/>
      <c r="U23" s="159"/>
      <c r="V23" s="159" t="s">
        <v>0</v>
      </c>
      <c r="W23" s="160"/>
      <c r="X23" s="156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7">
      <c r="A24" s="143"/>
      <c r="B24" s="153"/>
      <c r="C24" s="145"/>
      <c r="D24" s="154" t="s">
        <v>163</v>
      </c>
      <c r="E24" s="155"/>
      <c r="F24" s="156"/>
      <c r="G24" s="157"/>
      <c r="H24" s="157"/>
      <c r="I24" s="157"/>
      <c r="J24" s="157"/>
      <c r="K24" s="158"/>
      <c r="L24" s="158"/>
      <c r="M24" s="155"/>
      <c r="N24" s="155"/>
      <c r="O24" s="156"/>
      <c r="P24" s="156"/>
      <c r="Q24" s="155"/>
      <c r="R24" s="155"/>
      <c r="S24" s="155"/>
      <c r="T24" s="159"/>
      <c r="U24" s="159"/>
      <c r="V24" s="159" t="s">
        <v>0</v>
      </c>
      <c r="W24" s="160"/>
      <c r="X24" s="156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7" ht="25.5">
      <c r="A25" s="143">
        <v>5</v>
      </c>
      <c r="B25" s="153" t="s">
        <v>135</v>
      </c>
      <c r="C25" s="145" t="s">
        <v>164</v>
      </c>
      <c r="D25" s="146" t="s">
        <v>165</v>
      </c>
      <c r="E25" s="147">
        <v>900</v>
      </c>
      <c r="F25" s="148" t="s">
        <v>138</v>
      </c>
      <c r="G25" s="149">
        <v>0</v>
      </c>
      <c r="H25" s="149">
        <f>ROUND(E25*G25,2)</f>
        <v>0</v>
      </c>
      <c r="I25" s="149"/>
      <c r="J25" s="149">
        <f>ROUND(E25*G25,2)</f>
        <v>0</v>
      </c>
      <c r="K25" s="150"/>
      <c r="L25" s="150">
        <f>E25*K25</f>
        <v>0</v>
      </c>
      <c r="M25" s="147"/>
      <c r="N25" s="147">
        <f>E25*M25</f>
        <v>0</v>
      </c>
      <c r="O25" s="148">
        <v>20</v>
      </c>
      <c r="P25" s="148" t="s">
        <v>166</v>
      </c>
      <c r="Q25" s="147"/>
      <c r="R25" s="147"/>
      <c r="S25" s="147"/>
      <c r="T25" s="151"/>
      <c r="U25" s="151"/>
      <c r="V25" s="151" t="s">
        <v>104</v>
      </c>
      <c r="W25" s="152"/>
      <c r="X25" s="145" t="s">
        <v>167</v>
      </c>
      <c r="Y25" s="145" t="s">
        <v>164</v>
      </c>
      <c r="Z25" s="148" t="s">
        <v>141</v>
      </c>
      <c r="AA25" s="148"/>
      <c r="AB25" s="148">
        <v>1</v>
      </c>
      <c r="AC25" s="148"/>
      <c r="AD25" s="148"/>
      <c r="AE25" s="148"/>
      <c r="AF25" s="148"/>
      <c r="AG25" s="148"/>
      <c r="AH25" s="148"/>
      <c r="AJ25" s="85" t="s">
        <v>142</v>
      </c>
      <c r="AK25" s="85" t="s">
        <v>143</v>
      </c>
    </row>
    <row r="26" spans="1:37">
      <c r="A26" s="143"/>
      <c r="B26" s="153"/>
      <c r="C26" s="145"/>
      <c r="D26" s="154" t="s">
        <v>168</v>
      </c>
      <c r="E26" s="155"/>
      <c r="F26" s="156"/>
      <c r="G26" s="157"/>
      <c r="H26" s="157"/>
      <c r="I26" s="157"/>
      <c r="J26" s="157"/>
      <c r="K26" s="158"/>
      <c r="L26" s="158"/>
      <c r="M26" s="155"/>
      <c r="N26" s="155"/>
      <c r="O26" s="156"/>
      <c r="P26" s="156"/>
      <c r="Q26" s="155"/>
      <c r="R26" s="155"/>
      <c r="S26" s="155"/>
      <c r="T26" s="159"/>
      <c r="U26" s="159"/>
      <c r="V26" s="159" t="s">
        <v>0</v>
      </c>
      <c r="W26" s="160"/>
      <c r="X26" s="156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7">
      <c r="A27" s="143"/>
      <c r="B27" s="153"/>
      <c r="C27" s="145"/>
      <c r="D27" s="154" t="s">
        <v>169</v>
      </c>
      <c r="E27" s="155"/>
      <c r="F27" s="156"/>
      <c r="G27" s="157"/>
      <c r="H27" s="157"/>
      <c r="I27" s="157"/>
      <c r="J27" s="157"/>
      <c r="K27" s="158"/>
      <c r="L27" s="158"/>
      <c r="M27" s="155"/>
      <c r="N27" s="155"/>
      <c r="O27" s="156"/>
      <c r="P27" s="156"/>
      <c r="Q27" s="155"/>
      <c r="R27" s="155"/>
      <c r="S27" s="155"/>
      <c r="T27" s="159"/>
      <c r="U27" s="159"/>
      <c r="V27" s="159" t="s">
        <v>0</v>
      </c>
      <c r="W27" s="160"/>
      <c r="X27" s="156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7" ht="25.5">
      <c r="A28" s="143">
        <v>6</v>
      </c>
      <c r="B28" s="153" t="s">
        <v>135</v>
      </c>
      <c r="C28" s="145" t="s">
        <v>170</v>
      </c>
      <c r="D28" s="146" t="s">
        <v>171</v>
      </c>
      <c r="E28" s="147">
        <v>30</v>
      </c>
      <c r="F28" s="148" t="s">
        <v>138</v>
      </c>
      <c r="G28" s="149">
        <v>0</v>
      </c>
      <c r="H28" s="149">
        <f>ROUND(E28*G28,2)</f>
        <v>0</v>
      </c>
      <c r="I28" s="149"/>
      <c r="J28" s="149">
        <f>ROUND(E28*G28,2)</f>
        <v>0</v>
      </c>
      <c r="K28" s="150"/>
      <c r="L28" s="150">
        <f>E28*K28</f>
        <v>0</v>
      </c>
      <c r="M28" s="147"/>
      <c r="N28" s="147">
        <f>E28*M28</f>
        <v>0</v>
      </c>
      <c r="O28" s="148">
        <v>20</v>
      </c>
      <c r="P28" s="148" t="s">
        <v>172</v>
      </c>
      <c r="Q28" s="147"/>
      <c r="R28" s="147"/>
      <c r="S28" s="147"/>
      <c r="T28" s="151"/>
      <c r="U28" s="151"/>
      <c r="V28" s="151" t="s">
        <v>104</v>
      </c>
      <c r="W28" s="152">
        <v>7.8</v>
      </c>
      <c r="X28" s="145" t="s">
        <v>173</v>
      </c>
      <c r="Y28" s="145" t="s">
        <v>170</v>
      </c>
      <c r="Z28" s="148" t="s">
        <v>141</v>
      </c>
      <c r="AA28" s="148"/>
      <c r="AB28" s="148">
        <v>1</v>
      </c>
      <c r="AC28" s="148"/>
      <c r="AD28" s="148"/>
      <c r="AE28" s="148"/>
      <c r="AF28" s="148"/>
      <c r="AG28" s="148"/>
      <c r="AH28" s="148"/>
      <c r="AJ28" s="85" t="s">
        <v>142</v>
      </c>
      <c r="AK28" s="85" t="s">
        <v>143</v>
      </c>
    </row>
    <row r="29" spans="1:37" ht="25.5">
      <c r="A29" s="143">
        <v>7</v>
      </c>
      <c r="B29" s="153" t="s">
        <v>135</v>
      </c>
      <c r="C29" s="145" t="s">
        <v>174</v>
      </c>
      <c r="D29" s="146" t="s">
        <v>175</v>
      </c>
      <c r="E29" s="147">
        <v>8</v>
      </c>
      <c r="F29" s="148" t="s">
        <v>176</v>
      </c>
      <c r="G29" s="149">
        <v>0</v>
      </c>
      <c r="H29" s="149">
        <f>ROUND(E29*G29,2)</f>
        <v>0</v>
      </c>
      <c r="I29" s="149"/>
      <c r="J29" s="149">
        <f>ROUND(E29*G29,2)</f>
        <v>0</v>
      </c>
      <c r="K29" s="150">
        <v>5.4900000000000001E-3</v>
      </c>
      <c r="L29" s="150">
        <f>E29*K29</f>
        <v>4.3920000000000001E-2</v>
      </c>
      <c r="M29" s="147"/>
      <c r="N29" s="147">
        <f>E29*M29</f>
        <v>0</v>
      </c>
      <c r="O29" s="148">
        <v>20</v>
      </c>
      <c r="P29" s="148">
        <v>292</v>
      </c>
      <c r="Q29" s="147"/>
      <c r="R29" s="147"/>
      <c r="S29" s="147"/>
      <c r="T29" s="151"/>
      <c r="U29" s="151"/>
      <c r="V29" s="151" t="s">
        <v>104</v>
      </c>
      <c r="W29" s="152">
        <v>1.08</v>
      </c>
      <c r="X29" s="145" t="s">
        <v>177</v>
      </c>
      <c r="Y29" s="145" t="s">
        <v>174</v>
      </c>
      <c r="Z29" s="148" t="s">
        <v>178</v>
      </c>
      <c r="AA29" s="148"/>
      <c r="AB29" s="148">
        <v>1</v>
      </c>
      <c r="AC29" s="148"/>
      <c r="AD29" s="148"/>
      <c r="AE29" s="148"/>
      <c r="AF29" s="148"/>
      <c r="AG29" s="148"/>
      <c r="AH29" s="148"/>
      <c r="AJ29" s="85" t="s">
        <v>142</v>
      </c>
      <c r="AK29" s="85" t="s">
        <v>143</v>
      </c>
    </row>
    <row r="30" spans="1:37">
      <c r="A30" s="143"/>
      <c r="B30" s="153"/>
      <c r="C30" s="145"/>
      <c r="D30" s="154" t="s">
        <v>179</v>
      </c>
      <c r="E30" s="155"/>
      <c r="F30" s="156"/>
      <c r="G30" s="157"/>
      <c r="H30" s="157"/>
      <c r="I30" s="157"/>
      <c r="J30" s="157"/>
      <c r="K30" s="158"/>
      <c r="L30" s="158"/>
      <c r="M30" s="155"/>
      <c r="N30" s="155"/>
      <c r="O30" s="156"/>
      <c r="P30" s="156"/>
      <c r="Q30" s="155"/>
      <c r="R30" s="155"/>
      <c r="S30" s="155"/>
      <c r="T30" s="159"/>
      <c r="U30" s="159"/>
      <c r="V30" s="159" t="s">
        <v>0</v>
      </c>
      <c r="W30" s="160"/>
      <c r="X30" s="156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7">
      <c r="A31" s="143"/>
      <c r="B31" s="153"/>
      <c r="C31" s="145"/>
      <c r="D31" s="154" t="s">
        <v>180</v>
      </c>
      <c r="E31" s="155"/>
      <c r="F31" s="156"/>
      <c r="G31" s="157"/>
      <c r="H31" s="157"/>
      <c r="I31" s="157"/>
      <c r="J31" s="157"/>
      <c r="K31" s="158"/>
      <c r="L31" s="158"/>
      <c r="M31" s="155"/>
      <c r="N31" s="155"/>
      <c r="O31" s="156"/>
      <c r="P31" s="156"/>
      <c r="Q31" s="155"/>
      <c r="R31" s="155"/>
      <c r="S31" s="155"/>
      <c r="T31" s="159"/>
      <c r="U31" s="159"/>
      <c r="V31" s="159" t="s">
        <v>0</v>
      </c>
      <c r="W31" s="160"/>
      <c r="X31" s="156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7">
      <c r="A32" s="143">
        <v>8</v>
      </c>
      <c r="B32" s="153" t="s">
        <v>181</v>
      </c>
      <c r="C32" s="145" t="s">
        <v>182</v>
      </c>
      <c r="D32" s="146" t="s">
        <v>183</v>
      </c>
      <c r="E32" s="147">
        <v>9.6709999999999994</v>
      </c>
      <c r="F32" s="148" t="s">
        <v>184</v>
      </c>
      <c r="G32" s="149">
        <v>0</v>
      </c>
      <c r="H32" s="149">
        <f t="shared" ref="H32:H37" si="0">ROUND(E32*G32,2)</f>
        <v>0</v>
      </c>
      <c r="I32" s="149"/>
      <c r="J32" s="149">
        <f t="shared" ref="J32:J37" si="1">ROUND(E32*G32,2)</f>
        <v>0</v>
      </c>
      <c r="K32" s="150"/>
      <c r="L32" s="150">
        <f t="shared" ref="L32:L37" si="2">E32*K32</f>
        <v>0</v>
      </c>
      <c r="M32" s="147"/>
      <c r="N32" s="147">
        <f t="shared" ref="N32:N37" si="3">E32*M32</f>
        <v>0</v>
      </c>
      <c r="O32" s="148">
        <v>20</v>
      </c>
      <c r="P32" s="148">
        <v>23</v>
      </c>
      <c r="Q32" s="147"/>
      <c r="R32" s="147"/>
      <c r="S32" s="147"/>
      <c r="T32" s="151"/>
      <c r="U32" s="151"/>
      <c r="V32" s="151" t="s">
        <v>104</v>
      </c>
      <c r="W32" s="152">
        <v>12.456</v>
      </c>
      <c r="X32" s="145" t="s">
        <v>185</v>
      </c>
      <c r="Y32" s="145" t="s">
        <v>182</v>
      </c>
      <c r="Z32" s="148" t="s">
        <v>186</v>
      </c>
      <c r="AA32" s="148"/>
      <c r="AB32" s="148">
        <v>1</v>
      </c>
      <c r="AC32" s="148"/>
      <c r="AD32" s="148"/>
      <c r="AE32" s="148"/>
      <c r="AF32" s="148"/>
      <c r="AG32" s="148"/>
      <c r="AH32" s="148"/>
      <c r="AJ32" s="85" t="s">
        <v>142</v>
      </c>
      <c r="AK32" s="85" t="s">
        <v>143</v>
      </c>
    </row>
    <row r="33" spans="1:37" ht="25.5">
      <c r="A33" s="143">
        <v>9</v>
      </c>
      <c r="B33" s="153" t="s">
        <v>181</v>
      </c>
      <c r="C33" s="145" t="s">
        <v>187</v>
      </c>
      <c r="D33" s="146" t="s">
        <v>188</v>
      </c>
      <c r="E33" s="147">
        <v>9.6709999999999994</v>
      </c>
      <c r="F33" s="148" t="s">
        <v>184</v>
      </c>
      <c r="G33" s="149">
        <v>0</v>
      </c>
      <c r="H33" s="149">
        <f t="shared" si="0"/>
        <v>0</v>
      </c>
      <c r="I33" s="149"/>
      <c r="J33" s="149">
        <f t="shared" si="1"/>
        <v>0</v>
      </c>
      <c r="K33" s="150"/>
      <c r="L33" s="150">
        <f t="shared" si="2"/>
        <v>0</v>
      </c>
      <c r="M33" s="147"/>
      <c r="N33" s="147">
        <f t="shared" si="3"/>
        <v>0</v>
      </c>
      <c r="O33" s="148">
        <v>20</v>
      </c>
      <c r="P33" s="148">
        <v>23</v>
      </c>
      <c r="Q33" s="147"/>
      <c r="R33" s="147"/>
      <c r="S33" s="147"/>
      <c r="T33" s="151"/>
      <c r="U33" s="151"/>
      <c r="V33" s="151" t="s">
        <v>104</v>
      </c>
      <c r="W33" s="152">
        <v>10.898999999999999</v>
      </c>
      <c r="X33" s="145" t="s">
        <v>189</v>
      </c>
      <c r="Y33" s="145" t="s">
        <v>187</v>
      </c>
      <c r="Z33" s="148" t="s">
        <v>186</v>
      </c>
      <c r="AA33" s="148"/>
      <c r="AB33" s="148">
        <v>1</v>
      </c>
      <c r="AC33" s="148"/>
      <c r="AD33" s="148"/>
      <c r="AE33" s="148"/>
      <c r="AF33" s="148"/>
      <c r="AG33" s="148"/>
      <c r="AH33" s="148"/>
      <c r="AJ33" s="85" t="s">
        <v>142</v>
      </c>
      <c r="AK33" s="85" t="s">
        <v>143</v>
      </c>
    </row>
    <row r="34" spans="1:37">
      <c r="A34" s="143">
        <v>10</v>
      </c>
      <c r="B34" s="153" t="s">
        <v>190</v>
      </c>
      <c r="C34" s="145" t="s">
        <v>191</v>
      </c>
      <c r="D34" s="146" t="s">
        <v>192</v>
      </c>
      <c r="E34" s="147">
        <v>9.6709999999999994</v>
      </c>
      <c r="F34" s="148" t="s">
        <v>184</v>
      </c>
      <c r="G34" s="149">
        <v>0</v>
      </c>
      <c r="H34" s="149">
        <f t="shared" si="0"/>
        <v>0</v>
      </c>
      <c r="I34" s="149"/>
      <c r="J34" s="149">
        <f t="shared" si="1"/>
        <v>0</v>
      </c>
      <c r="K34" s="150"/>
      <c r="L34" s="150">
        <f t="shared" si="2"/>
        <v>0</v>
      </c>
      <c r="M34" s="147"/>
      <c r="N34" s="147">
        <f t="shared" si="3"/>
        <v>0</v>
      </c>
      <c r="O34" s="148">
        <v>20</v>
      </c>
      <c r="P34" s="148">
        <v>23</v>
      </c>
      <c r="Q34" s="147"/>
      <c r="R34" s="147"/>
      <c r="S34" s="147"/>
      <c r="T34" s="151"/>
      <c r="U34" s="151"/>
      <c r="V34" s="151" t="s">
        <v>104</v>
      </c>
      <c r="W34" s="152">
        <v>6.0730000000000004</v>
      </c>
      <c r="X34" s="145" t="s">
        <v>193</v>
      </c>
      <c r="Y34" s="145" t="s">
        <v>191</v>
      </c>
      <c r="Z34" s="148" t="s">
        <v>186</v>
      </c>
      <c r="AA34" s="148"/>
      <c r="AB34" s="148">
        <v>1</v>
      </c>
      <c r="AC34" s="148"/>
      <c r="AD34" s="148"/>
      <c r="AE34" s="148"/>
      <c r="AF34" s="148"/>
      <c r="AG34" s="148"/>
      <c r="AH34" s="148"/>
      <c r="AJ34" s="85" t="s">
        <v>142</v>
      </c>
      <c r="AK34" s="85" t="s">
        <v>143</v>
      </c>
    </row>
    <row r="35" spans="1:37" ht="25.5">
      <c r="A35" s="143">
        <v>11</v>
      </c>
      <c r="B35" s="153" t="s">
        <v>181</v>
      </c>
      <c r="C35" s="145" t="s">
        <v>194</v>
      </c>
      <c r="D35" s="146" t="s">
        <v>195</v>
      </c>
      <c r="E35" s="147">
        <v>9.6709999999999994</v>
      </c>
      <c r="F35" s="148" t="s">
        <v>184</v>
      </c>
      <c r="G35" s="149">
        <v>0</v>
      </c>
      <c r="H35" s="149">
        <f t="shared" si="0"/>
        <v>0</v>
      </c>
      <c r="I35" s="149"/>
      <c r="J35" s="149">
        <f t="shared" si="1"/>
        <v>0</v>
      </c>
      <c r="K35" s="150"/>
      <c r="L35" s="150">
        <f t="shared" si="2"/>
        <v>0</v>
      </c>
      <c r="M35" s="147"/>
      <c r="N35" s="147">
        <f t="shared" si="3"/>
        <v>0</v>
      </c>
      <c r="O35" s="148">
        <v>20</v>
      </c>
      <c r="P35" s="148">
        <v>23</v>
      </c>
      <c r="Q35" s="147"/>
      <c r="R35" s="147"/>
      <c r="S35" s="147"/>
      <c r="T35" s="151"/>
      <c r="U35" s="151"/>
      <c r="V35" s="151" t="s">
        <v>104</v>
      </c>
      <c r="W35" s="152"/>
      <c r="X35" s="145" t="s">
        <v>196</v>
      </c>
      <c r="Y35" s="145" t="s">
        <v>194</v>
      </c>
      <c r="Z35" s="148" t="s">
        <v>186</v>
      </c>
      <c r="AA35" s="148"/>
      <c r="AB35" s="148">
        <v>7</v>
      </c>
      <c r="AC35" s="148"/>
      <c r="AD35" s="148"/>
      <c r="AE35" s="148"/>
      <c r="AF35" s="148"/>
      <c r="AG35" s="148"/>
      <c r="AH35" s="148"/>
      <c r="AJ35" s="85" t="s">
        <v>142</v>
      </c>
      <c r="AK35" s="85" t="s">
        <v>143</v>
      </c>
    </row>
    <row r="36" spans="1:37" ht="25.5">
      <c r="A36" s="143">
        <v>12</v>
      </c>
      <c r="B36" s="153" t="s">
        <v>181</v>
      </c>
      <c r="C36" s="145" t="s">
        <v>197</v>
      </c>
      <c r="D36" s="146" t="s">
        <v>198</v>
      </c>
      <c r="E36" s="147">
        <v>3</v>
      </c>
      <c r="F36" s="148" t="s">
        <v>199</v>
      </c>
      <c r="G36" s="149">
        <v>0</v>
      </c>
      <c r="H36" s="149">
        <f t="shared" si="0"/>
        <v>0</v>
      </c>
      <c r="I36" s="149"/>
      <c r="J36" s="149">
        <f t="shared" si="1"/>
        <v>0</v>
      </c>
      <c r="K36" s="150"/>
      <c r="L36" s="150">
        <f t="shared" si="2"/>
        <v>0</v>
      </c>
      <c r="M36" s="147"/>
      <c r="N36" s="147">
        <f t="shared" si="3"/>
        <v>0</v>
      </c>
      <c r="O36" s="148">
        <v>20</v>
      </c>
      <c r="P36" s="148">
        <v>23</v>
      </c>
      <c r="Q36" s="147"/>
      <c r="R36" s="147"/>
      <c r="S36" s="147"/>
      <c r="T36" s="151"/>
      <c r="U36" s="151"/>
      <c r="V36" s="151" t="s">
        <v>104</v>
      </c>
      <c r="W36" s="152"/>
      <c r="X36" s="145" t="s">
        <v>196</v>
      </c>
      <c r="Y36" s="145" t="s">
        <v>197</v>
      </c>
      <c r="Z36" s="148" t="s">
        <v>186</v>
      </c>
      <c r="AA36" s="148"/>
      <c r="AB36" s="148">
        <v>7</v>
      </c>
      <c r="AC36" s="148"/>
      <c r="AD36" s="148"/>
      <c r="AE36" s="148"/>
      <c r="AF36" s="148"/>
      <c r="AG36" s="148"/>
      <c r="AH36" s="148"/>
      <c r="AJ36" s="85" t="s">
        <v>142</v>
      </c>
      <c r="AK36" s="85" t="s">
        <v>143</v>
      </c>
    </row>
    <row r="37" spans="1:37" ht="25.5">
      <c r="A37" s="143">
        <v>13</v>
      </c>
      <c r="B37" s="153" t="s">
        <v>200</v>
      </c>
      <c r="C37" s="145" t="s">
        <v>201</v>
      </c>
      <c r="D37" s="146" t="s">
        <v>202</v>
      </c>
      <c r="E37" s="147">
        <v>40</v>
      </c>
      <c r="F37" s="148" t="s">
        <v>203</v>
      </c>
      <c r="G37" s="149">
        <v>0</v>
      </c>
      <c r="H37" s="149">
        <f t="shared" si="0"/>
        <v>0</v>
      </c>
      <c r="I37" s="149"/>
      <c r="J37" s="149">
        <f t="shared" si="1"/>
        <v>0</v>
      </c>
      <c r="K37" s="150"/>
      <c r="L37" s="150">
        <f t="shared" si="2"/>
        <v>0</v>
      </c>
      <c r="M37" s="147"/>
      <c r="N37" s="147">
        <f t="shared" si="3"/>
        <v>0</v>
      </c>
      <c r="O37" s="148">
        <v>20</v>
      </c>
      <c r="P37" s="148" t="s">
        <v>204</v>
      </c>
      <c r="Q37" s="147"/>
      <c r="R37" s="147"/>
      <c r="S37" s="147"/>
      <c r="T37" s="151"/>
      <c r="U37" s="151"/>
      <c r="V37" s="151" t="s">
        <v>104</v>
      </c>
      <c r="W37" s="152">
        <v>40</v>
      </c>
      <c r="X37" s="145" t="s">
        <v>205</v>
      </c>
      <c r="Y37" s="145" t="s">
        <v>201</v>
      </c>
      <c r="Z37" s="148" t="s">
        <v>206</v>
      </c>
      <c r="AA37" s="148"/>
      <c r="AB37" s="148">
        <v>1</v>
      </c>
      <c r="AC37" s="148"/>
      <c r="AD37" s="148"/>
      <c r="AE37" s="148"/>
      <c r="AF37" s="148"/>
      <c r="AG37" s="148"/>
      <c r="AH37" s="148"/>
      <c r="AJ37" s="85" t="s">
        <v>142</v>
      </c>
      <c r="AK37" s="85" t="s">
        <v>143</v>
      </c>
    </row>
    <row r="38" spans="1:37">
      <c r="A38" s="143"/>
      <c r="B38" s="153"/>
      <c r="C38" s="145"/>
      <c r="D38" s="161" t="s">
        <v>207</v>
      </c>
      <c r="E38" s="162">
        <f>J38</f>
        <v>0</v>
      </c>
      <c r="F38" s="148"/>
      <c r="G38" s="149"/>
      <c r="H38" s="162">
        <f>SUM(H11:H37)</f>
        <v>0</v>
      </c>
      <c r="I38" s="162">
        <f>SUM(I11:I37)</f>
        <v>0</v>
      </c>
      <c r="J38" s="162">
        <f>SUM(J11:J37)</f>
        <v>0</v>
      </c>
      <c r="K38" s="150"/>
      <c r="L38" s="163">
        <f>SUM(L11:L37)</f>
        <v>14.287248</v>
      </c>
      <c r="M38" s="147"/>
      <c r="N38" s="164">
        <f>SUM(N11:N37)</f>
        <v>0</v>
      </c>
      <c r="O38" s="148"/>
      <c r="P38" s="148"/>
      <c r="Q38" s="147"/>
      <c r="R38" s="147"/>
      <c r="S38" s="147"/>
      <c r="T38" s="151"/>
      <c r="U38" s="151"/>
      <c r="V38" s="151"/>
      <c r="W38" s="152">
        <f>SUM(W11:W37)</f>
        <v>238.06100000000001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7">
      <c r="A39" s="143"/>
      <c r="B39" s="153"/>
      <c r="C39" s="145"/>
      <c r="D39" s="146"/>
      <c r="E39" s="147"/>
      <c r="F39" s="148"/>
      <c r="G39" s="149"/>
      <c r="H39" s="149"/>
      <c r="I39" s="149"/>
      <c r="J39" s="149"/>
      <c r="K39" s="150"/>
      <c r="L39" s="150"/>
      <c r="M39" s="147"/>
      <c r="N39" s="147"/>
      <c r="O39" s="148"/>
      <c r="P39" s="148"/>
      <c r="Q39" s="147"/>
      <c r="R39" s="147"/>
      <c r="S39" s="147"/>
      <c r="T39" s="151"/>
      <c r="U39" s="151"/>
      <c r="V39" s="151"/>
      <c r="W39" s="152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7">
      <c r="A40" s="143"/>
      <c r="B40" s="153"/>
      <c r="C40" s="145"/>
      <c r="D40" s="161" t="s">
        <v>208</v>
      </c>
      <c r="E40" s="164">
        <f>J40</f>
        <v>0</v>
      </c>
      <c r="F40" s="148"/>
      <c r="G40" s="149"/>
      <c r="H40" s="162">
        <f>+H38</f>
        <v>0</v>
      </c>
      <c r="I40" s="162">
        <f>+I38</f>
        <v>0</v>
      </c>
      <c r="J40" s="162">
        <f>+J38</f>
        <v>0</v>
      </c>
      <c r="K40" s="150"/>
      <c r="L40" s="163">
        <f>+L38</f>
        <v>14.287248</v>
      </c>
      <c r="M40" s="147"/>
      <c r="N40" s="164">
        <f>+N38</f>
        <v>0</v>
      </c>
      <c r="O40" s="148"/>
      <c r="P40" s="148"/>
      <c r="Q40" s="147"/>
      <c r="R40" s="147"/>
      <c r="S40" s="147"/>
      <c r="T40" s="151"/>
      <c r="U40" s="151"/>
      <c r="V40" s="151"/>
      <c r="W40" s="152">
        <f>+W38</f>
        <v>238.06100000000001</v>
      </c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7">
      <c r="A41" s="143"/>
      <c r="B41" s="153"/>
      <c r="C41" s="145"/>
      <c r="D41" s="146"/>
      <c r="E41" s="147"/>
      <c r="F41" s="148"/>
      <c r="G41" s="149"/>
      <c r="H41" s="149"/>
      <c r="I41" s="149"/>
      <c r="J41" s="149"/>
      <c r="K41" s="150"/>
      <c r="L41" s="150"/>
      <c r="M41" s="147"/>
      <c r="N41" s="147"/>
      <c r="O41" s="148"/>
      <c r="P41" s="148"/>
      <c r="Q41" s="147"/>
      <c r="R41" s="147"/>
      <c r="S41" s="147"/>
      <c r="T41" s="151"/>
      <c r="U41" s="151"/>
      <c r="V41" s="151"/>
      <c r="W41" s="152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7">
      <c r="A42" s="143"/>
      <c r="B42" s="144" t="s">
        <v>209</v>
      </c>
      <c r="C42" s="145"/>
      <c r="D42" s="146"/>
      <c r="E42" s="147"/>
      <c r="F42" s="148"/>
      <c r="G42" s="149"/>
      <c r="H42" s="149"/>
      <c r="I42" s="149"/>
      <c r="J42" s="149"/>
      <c r="K42" s="150"/>
      <c r="L42" s="150"/>
      <c r="M42" s="147"/>
      <c r="N42" s="147"/>
      <c r="O42" s="148"/>
      <c r="P42" s="148"/>
      <c r="Q42" s="147"/>
      <c r="R42" s="147"/>
      <c r="S42" s="147"/>
      <c r="T42" s="151"/>
      <c r="U42" s="151"/>
      <c r="V42" s="151"/>
      <c r="W42" s="152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7">
      <c r="A43" s="143"/>
      <c r="B43" s="145" t="s">
        <v>210</v>
      </c>
      <c r="C43" s="145"/>
      <c r="D43" s="146"/>
      <c r="E43" s="147"/>
      <c r="F43" s="148"/>
      <c r="G43" s="149"/>
      <c r="H43" s="149"/>
      <c r="I43" s="149"/>
      <c r="J43" s="149"/>
      <c r="K43" s="150"/>
      <c r="L43" s="150"/>
      <c r="M43" s="147"/>
      <c r="N43" s="147"/>
      <c r="O43" s="148"/>
      <c r="P43" s="148"/>
      <c r="Q43" s="147"/>
      <c r="R43" s="147"/>
      <c r="S43" s="147"/>
      <c r="T43" s="151"/>
      <c r="U43" s="151"/>
      <c r="V43" s="151"/>
      <c r="W43" s="152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7" ht="25.5">
      <c r="A44" s="143">
        <v>14</v>
      </c>
      <c r="B44" s="153" t="s">
        <v>211</v>
      </c>
      <c r="C44" s="145" t="s">
        <v>212</v>
      </c>
      <c r="D44" s="146" t="s">
        <v>213</v>
      </c>
      <c r="E44" s="147">
        <v>103.76</v>
      </c>
      <c r="F44" s="148" t="s">
        <v>176</v>
      </c>
      <c r="G44" s="149">
        <v>0</v>
      </c>
      <c r="H44" s="149">
        <f>ROUND(E44*G44,2)</f>
        <v>0</v>
      </c>
      <c r="I44" s="149"/>
      <c r="J44" s="149">
        <f>ROUND(E44*G44,2)</f>
        <v>0</v>
      </c>
      <c r="K44" s="150"/>
      <c r="L44" s="150">
        <f>E44*K44</f>
        <v>0</v>
      </c>
      <c r="M44" s="147"/>
      <c r="N44" s="147">
        <f>E44*M44</f>
        <v>0</v>
      </c>
      <c r="O44" s="148">
        <v>20</v>
      </c>
      <c r="P44" s="148">
        <v>23</v>
      </c>
      <c r="Q44" s="147"/>
      <c r="R44" s="147"/>
      <c r="S44" s="147"/>
      <c r="T44" s="151"/>
      <c r="U44" s="151"/>
      <c r="V44" s="151" t="s">
        <v>214</v>
      </c>
      <c r="W44" s="152">
        <v>44.408999999999999</v>
      </c>
      <c r="X44" s="145" t="s">
        <v>215</v>
      </c>
      <c r="Y44" s="145" t="s">
        <v>212</v>
      </c>
      <c r="Z44" s="148" t="s">
        <v>216</v>
      </c>
      <c r="AA44" s="148"/>
      <c r="AB44" s="148">
        <v>1</v>
      </c>
      <c r="AC44" s="148"/>
      <c r="AD44" s="148"/>
      <c r="AE44" s="148"/>
      <c r="AF44" s="148"/>
      <c r="AG44" s="148"/>
      <c r="AH44" s="148"/>
      <c r="AJ44" s="85" t="s">
        <v>217</v>
      </c>
      <c r="AK44" s="85" t="s">
        <v>143</v>
      </c>
    </row>
    <row r="45" spans="1:37">
      <c r="A45" s="143"/>
      <c r="B45" s="153"/>
      <c r="C45" s="145"/>
      <c r="D45" s="154" t="s">
        <v>218</v>
      </c>
      <c r="E45" s="155"/>
      <c r="F45" s="156"/>
      <c r="G45" s="157"/>
      <c r="H45" s="157"/>
      <c r="I45" s="157"/>
      <c r="J45" s="157"/>
      <c r="K45" s="158"/>
      <c r="L45" s="158"/>
      <c r="M45" s="155"/>
      <c r="N45" s="155"/>
      <c r="O45" s="156"/>
      <c r="P45" s="156"/>
      <c r="Q45" s="155"/>
      <c r="R45" s="155"/>
      <c r="S45" s="155"/>
      <c r="T45" s="159"/>
      <c r="U45" s="159"/>
      <c r="V45" s="159" t="s">
        <v>0</v>
      </c>
      <c r="W45" s="160"/>
      <c r="X45" s="156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7">
      <c r="A46" s="143"/>
      <c r="B46" s="153"/>
      <c r="C46" s="145"/>
      <c r="D46" s="154" t="s">
        <v>219</v>
      </c>
      <c r="E46" s="155"/>
      <c r="F46" s="156"/>
      <c r="G46" s="157"/>
      <c r="H46" s="157"/>
      <c r="I46" s="157"/>
      <c r="J46" s="157"/>
      <c r="K46" s="158"/>
      <c r="L46" s="158"/>
      <c r="M46" s="155"/>
      <c r="N46" s="155"/>
      <c r="O46" s="156"/>
      <c r="P46" s="156"/>
      <c r="Q46" s="155"/>
      <c r="R46" s="155"/>
      <c r="S46" s="155"/>
      <c r="T46" s="159"/>
      <c r="U46" s="159"/>
      <c r="V46" s="159" t="s">
        <v>0</v>
      </c>
      <c r="W46" s="160"/>
      <c r="X46" s="156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7" ht="25.5">
      <c r="A47" s="143">
        <v>15</v>
      </c>
      <c r="B47" s="153" t="s">
        <v>211</v>
      </c>
      <c r="C47" s="145" t="s">
        <v>220</v>
      </c>
      <c r="D47" s="146" t="s">
        <v>221</v>
      </c>
      <c r="E47" s="147">
        <v>100</v>
      </c>
      <c r="F47" s="148" t="s">
        <v>176</v>
      </c>
      <c r="G47" s="149">
        <v>0</v>
      </c>
      <c r="H47" s="149">
        <f>ROUND(E47*G47,2)</f>
        <v>0</v>
      </c>
      <c r="I47" s="149"/>
      <c r="J47" s="149">
        <f>ROUND(E47*G47,2)</f>
        <v>0</v>
      </c>
      <c r="K47" s="150">
        <v>2.5999999999999998E-4</v>
      </c>
      <c r="L47" s="150">
        <f>E47*K47</f>
        <v>2.5999999999999999E-2</v>
      </c>
      <c r="M47" s="147"/>
      <c r="N47" s="147">
        <f>E47*M47</f>
        <v>0</v>
      </c>
      <c r="O47" s="148">
        <v>20</v>
      </c>
      <c r="P47" s="148">
        <v>30</v>
      </c>
      <c r="Q47" s="147"/>
      <c r="R47" s="147"/>
      <c r="S47" s="147"/>
      <c r="T47" s="151"/>
      <c r="U47" s="151"/>
      <c r="V47" s="151" t="s">
        <v>214</v>
      </c>
      <c r="W47" s="152">
        <v>49.3</v>
      </c>
      <c r="X47" s="145" t="s">
        <v>222</v>
      </c>
      <c r="Y47" s="145" t="s">
        <v>220</v>
      </c>
      <c r="Z47" s="148" t="s">
        <v>216</v>
      </c>
      <c r="AA47" s="148"/>
      <c r="AB47" s="148">
        <v>1</v>
      </c>
      <c r="AC47" s="148"/>
      <c r="AD47" s="148"/>
      <c r="AE47" s="148"/>
      <c r="AF47" s="148"/>
      <c r="AG47" s="148"/>
      <c r="AH47" s="148"/>
      <c r="AJ47" s="85" t="s">
        <v>217</v>
      </c>
      <c r="AK47" s="85" t="s">
        <v>143</v>
      </c>
    </row>
    <row r="48" spans="1:37">
      <c r="A48" s="143"/>
      <c r="B48" s="153"/>
      <c r="C48" s="145"/>
      <c r="D48" s="154" t="s">
        <v>223</v>
      </c>
      <c r="E48" s="155"/>
      <c r="F48" s="156"/>
      <c r="G48" s="157"/>
      <c r="H48" s="157"/>
      <c r="I48" s="157"/>
      <c r="J48" s="157"/>
      <c r="K48" s="158"/>
      <c r="L48" s="158"/>
      <c r="M48" s="155"/>
      <c r="N48" s="155"/>
      <c r="O48" s="156"/>
      <c r="P48" s="156"/>
      <c r="Q48" s="155"/>
      <c r="R48" s="155"/>
      <c r="S48" s="155"/>
      <c r="T48" s="159"/>
      <c r="U48" s="159"/>
      <c r="V48" s="159" t="s">
        <v>0</v>
      </c>
      <c r="W48" s="160"/>
      <c r="X48" s="156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7">
      <c r="A49" s="143"/>
      <c r="B49" s="153"/>
      <c r="C49" s="145"/>
      <c r="D49" s="154" t="s">
        <v>224</v>
      </c>
      <c r="E49" s="155"/>
      <c r="F49" s="156"/>
      <c r="G49" s="157"/>
      <c r="H49" s="157"/>
      <c r="I49" s="157"/>
      <c r="J49" s="157"/>
      <c r="K49" s="158"/>
      <c r="L49" s="158"/>
      <c r="M49" s="155"/>
      <c r="N49" s="155"/>
      <c r="O49" s="156"/>
      <c r="P49" s="156"/>
      <c r="Q49" s="155"/>
      <c r="R49" s="155"/>
      <c r="S49" s="155"/>
      <c r="T49" s="159"/>
      <c r="U49" s="159"/>
      <c r="V49" s="159" t="s">
        <v>0</v>
      </c>
      <c r="W49" s="160"/>
      <c r="X49" s="156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7">
      <c r="A50" s="143"/>
      <c r="B50" s="153"/>
      <c r="C50" s="145"/>
      <c r="D50" s="154" t="s">
        <v>225</v>
      </c>
      <c r="E50" s="155"/>
      <c r="F50" s="156"/>
      <c r="G50" s="157"/>
      <c r="H50" s="157"/>
      <c r="I50" s="157"/>
      <c r="J50" s="157"/>
      <c r="K50" s="158"/>
      <c r="L50" s="158"/>
      <c r="M50" s="155"/>
      <c r="N50" s="155"/>
      <c r="O50" s="156"/>
      <c r="P50" s="156"/>
      <c r="Q50" s="155"/>
      <c r="R50" s="155"/>
      <c r="S50" s="155"/>
      <c r="T50" s="159"/>
      <c r="U50" s="159"/>
      <c r="V50" s="159" t="s">
        <v>0</v>
      </c>
      <c r="W50" s="160"/>
      <c r="X50" s="156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7">
      <c r="A51" s="143"/>
      <c r="B51" s="153"/>
      <c r="C51" s="145"/>
      <c r="D51" s="154" t="s">
        <v>226</v>
      </c>
      <c r="E51" s="155"/>
      <c r="F51" s="156"/>
      <c r="G51" s="157"/>
      <c r="H51" s="157"/>
      <c r="I51" s="157"/>
      <c r="J51" s="157"/>
      <c r="K51" s="158"/>
      <c r="L51" s="158"/>
      <c r="M51" s="155"/>
      <c r="N51" s="155"/>
      <c r="O51" s="156"/>
      <c r="P51" s="156"/>
      <c r="Q51" s="155"/>
      <c r="R51" s="155"/>
      <c r="S51" s="155"/>
      <c r="T51" s="159"/>
      <c r="U51" s="159"/>
      <c r="V51" s="159" t="s">
        <v>0</v>
      </c>
      <c r="W51" s="160"/>
      <c r="X51" s="156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7">
      <c r="A52" s="143">
        <v>16</v>
      </c>
      <c r="B52" s="153" t="s">
        <v>227</v>
      </c>
      <c r="C52" s="145" t="s">
        <v>228</v>
      </c>
      <c r="D52" s="146" t="s">
        <v>229</v>
      </c>
      <c r="E52" s="147">
        <v>1.5840000000000001</v>
      </c>
      <c r="F52" s="148" t="s">
        <v>230</v>
      </c>
      <c r="G52" s="149">
        <v>0</v>
      </c>
      <c r="H52" s="149"/>
      <c r="I52" s="149">
        <f>ROUND(E52*G52,2)</f>
        <v>0</v>
      </c>
      <c r="J52" s="149">
        <f>ROUND(E52*G52,2)</f>
        <v>0</v>
      </c>
      <c r="K52" s="150">
        <v>0.55000000000000004</v>
      </c>
      <c r="L52" s="150">
        <f>E52*K52</f>
        <v>0.87120000000000009</v>
      </c>
      <c r="M52" s="147"/>
      <c r="N52" s="147">
        <f>E52*M52</f>
        <v>0</v>
      </c>
      <c r="O52" s="148">
        <v>20</v>
      </c>
      <c r="P52" s="148">
        <v>30</v>
      </c>
      <c r="Q52" s="147"/>
      <c r="R52" s="147"/>
      <c r="S52" s="147"/>
      <c r="T52" s="151"/>
      <c r="U52" s="151"/>
      <c r="V52" s="151" t="s">
        <v>97</v>
      </c>
      <c r="W52" s="152"/>
      <c r="X52" s="145" t="s">
        <v>228</v>
      </c>
      <c r="Y52" s="145" t="s">
        <v>228</v>
      </c>
      <c r="Z52" s="148" t="s">
        <v>231</v>
      </c>
      <c r="AA52" s="145" t="s">
        <v>232</v>
      </c>
      <c r="AB52" s="148">
        <v>8</v>
      </c>
      <c r="AC52" s="148"/>
      <c r="AD52" s="148"/>
      <c r="AE52" s="148"/>
      <c r="AF52" s="148"/>
      <c r="AG52" s="148"/>
      <c r="AH52" s="148"/>
      <c r="AJ52" s="85" t="s">
        <v>233</v>
      </c>
      <c r="AK52" s="85" t="s">
        <v>143</v>
      </c>
    </row>
    <row r="53" spans="1:37">
      <c r="A53" s="143"/>
      <c r="B53" s="153"/>
      <c r="C53" s="145"/>
      <c r="D53" s="154" t="s">
        <v>234</v>
      </c>
      <c r="E53" s="155"/>
      <c r="F53" s="156"/>
      <c r="G53" s="157"/>
      <c r="H53" s="157"/>
      <c r="I53" s="157"/>
      <c r="J53" s="157"/>
      <c r="K53" s="158"/>
      <c r="L53" s="158"/>
      <c r="M53" s="155"/>
      <c r="N53" s="155"/>
      <c r="O53" s="156"/>
      <c r="P53" s="156"/>
      <c r="Q53" s="155"/>
      <c r="R53" s="155"/>
      <c r="S53" s="155"/>
      <c r="T53" s="159"/>
      <c r="U53" s="159"/>
      <c r="V53" s="159" t="s">
        <v>0</v>
      </c>
      <c r="W53" s="160"/>
      <c r="X53" s="156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7" ht="25.5">
      <c r="A54" s="143">
        <v>17</v>
      </c>
      <c r="B54" s="153" t="s">
        <v>211</v>
      </c>
      <c r="C54" s="145" t="s">
        <v>235</v>
      </c>
      <c r="D54" s="146" t="s">
        <v>236</v>
      </c>
      <c r="E54" s="147">
        <v>101.26</v>
      </c>
      <c r="F54" s="148" t="s">
        <v>176</v>
      </c>
      <c r="G54" s="149">
        <v>0</v>
      </c>
      <c r="H54" s="149">
        <f>ROUND(E54*G54,2)</f>
        <v>0</v>
      </c>
      <c r="I54" s="149"/>
      <c r="J54" s="149">
        <f>ROUND(E54*G54,2)</f>
        <v>0</v>
      </c>
      <c r="K54" s="150">
        <v>1.4579999999999999E-2</v>
      </c>
      <c r="L54" s="150">
        <f>E54*K54</f>
        <v>1.4763708</v>
      </c>
      <c r="M54" s="147"/>
      <c r="N54" s="147">
        <f>E54*M54</f>
        <v>0</v>
      </c>
      <c r="O54" s="148">
        <v>20</v>
      </c>
      <c r="P54" s="148">
        <v>23</v>
      </c>
      <c r="Q54" s="147"/>
      <c r="R54" s="147"/>
      <c r="S54" s="147"/>
      <c r="T54" s="151"/>
      <c r="U54" s="151"/>
      <c r="V54" s="151" t="s">
        <v>214</v>
      </c>
      <c r="W54" s="152">
        <v>58.933</v>
      </c>
      <c r="X54" s="145" t="s">
        <v>237</v>
      </c>
      <c r="Y54" s="145" t="s">
        <v>235</v>
      </c>
      <c r="Z54" s="148" t="s">
        <v>216</v>
      </c>
      <c r="AA54" s="148"/>
      <c r="AB54" s="148">
        <v>1</v>
      </c>
      <c r="AC54" s="148"/>
      <c r="AD54" s="148"/>
      <c r="AE54" s="148"/>
      <c r="AF54" s="148"/>
      <c r="AG54" s="148"/>
      <c r="AH54" s="148"/>
      <c r="AJ54" s="85" t="s">
        <v>217</v>
      </c>
      <c r="AK54" s="85" t="s">
        <v>143</v>
      </c>
    </row>
    <row r="55" spans="1:37" ht="25.5">
      <c r="A55" s="143">
        <v>18</v>
      </c>
      <c r="B55" s="153" t="s">
        <v>211</v>
      </c>
      <c r="C55" s="145" t="s">
        <v>238</v>
      </c>
      <c r="D55" s="146" t="s">
        <v>239</v>
      </c>
      <c r="E55" s="147">
        <v>415.04</v>
      </c>
      <c r="F55" s="148" t="s">
        <v>138</v>
      </c>
      <c r="G55" s="149">
        <v>0</v>
      </c>
      <c r="H55" s="149">
        <f>ROUND(E55*G55,2)</f>
        <v>0</v>
      </c>
      <c r="I55" s="149"/>
      <c r="J55" s="149">
        <f>ROUND(E55*G55,2)</f>
        <v>0</v>
      </c>
      <c r="K55" s="150"/>
      <c r="L55" s="150">
        <f>E55*K55</f>
        <v>0</v>
      </c>
      <c r="M55" s="147"/>
      <c r="N55" s="147">
        <f>E55*M55</f>
        <v>0</v>
      </c>
      <c r="O55" s="148">
        <v>20</v>
      </c>
      <c r="P55" s="148">
        <v>30</v>
      </c>
      <c r="Q55" s="147"/>
      <c r="R55" s="147"/>
      <c r="S55" s="147"/>
      <c r="T55" s="151"/>
      <c r="U55" s="151"/>
      <c r="V55" s="151" t="s">
        <v>214</v>
      </c>
      <c r="W55" s="152">
        <v>134.47300000000001</v>
      </c>
      <c r="X55" s="145" t="s">
        <v>240</v>
      </c>
      <c r="Y55" s="145" t="s">
        <v>238</v>
      </c>
      <c r="Z55" s="148" t="s">
        <v>216</v>
      </c>
      <c r="AA55" s="148"/>
      <c r="AB55" s="148">
        <v>1</v>
      </c>
      <c r="AC55" s="148"/>
      <c r="AD55" s="148"/>
      <c r="AE55" s="148"/>
      <c r="AF55" s="148"/>
      <c r="AG55" s="148"/>
      <c r="AH55" s="148"/>
      <c r="AJ55" s="85" t="s">
        <v>217</v>
      </c>
      <c r="AK55" s="85" t="s">
        <v>143</v>
      </c>
    </row>
    <row r="56" spans="1:37">
      <c r="A56" s="143">
        <v>19</v>
      </c>
      <c r="B56" s="153" t="s">
        <v>227</v>
      </c>
      <c r="C56" s="145" t="s">
        <v>241</v>
      </c>
      <c r="D56" s="146" t="s">
        <v>242</v>
      </c>
      <c r="E56" s="147">
        <v>11.414</v>
      </c>
      <c r="F56" s="148" t="s">
        <v>230</v>
      </c>
      <c r="G56" s="149">
        <v>0</v>
      </c>
      <c r="H56" s="149"/>
      <c r="I56" s="149">
        <f>ROUND(E56*G56,2)</f>
        <v>0</v>
      </c>
      <c r="J56" s="149">
        <f>ROUND(E56*G56,2)</f>
        <v>0</v>
      </c>
      <c r="K56" s="150">
        <v>0.55000000000000004</v>
      </c>
      <c r="L56" s="150">
        <f>E56*K56</f>
        <v>6.2777000000000003</v>
      </c>
      <c r="M56" s="147"/>
      <c r="N56" s="147">
        <f>E56*M56</f>
        <v>0</v>
      </c>
      <c r="O56" s="148">
        <v>20</v>
      </c>
      <c r="P56" s="148">
        <v>20</v>
      </c>
      <c r="Q56" s="147"/>
      <c r="R56" s="147"/>
      <c r="S56" s="147"/>
      <c r="T56" s="151"/>
      <c r="U56" s="151"/>
      <c r="V56" s="151" t="s">
        <v>97</v>
      </c>
      <c r="W56" s="152"/>
      <c r="X56" s="145" t="s">
        <v>241</v>
      </c>
      <c r="Y56" s="145" t="s">
        <v>241</v>
      </c>
      <c r="Z56" s="148" t="s">
        <v>231</v>
      </c>
      <c r="AA56" s="145" t="s">
        <v>232</v>
      </c>
      <c r="AB56" s="148">
        <v>8</v>
      </c>
      <c r="AC56" s="148"/>
      <c r="AD56" s="148"/>
      <c r="AE56" s="148"/>
      <c r="AF56" s="148"/>
      <c r="AG56" s="148"/>
      <c r="AH56" s="148"/>
      <c r="AJ56" s="85" t="s">
        <v>233</v>
      </c>
      <c r="AK56" s="85" t="s">
        <v>143</v>
      </c>
    </row>
    <row r="57" spans="1:37">
      <c r="A57" s="143"/>
      <c r="B57" s="153"/>
      <c r="C57" s="145"/>
      <c r="D57" s="154" t="s">
        <v>243</v>
      </c>
      <c r="E57" s="155"/>
      <c r="F57" s="156"/>
      <c r="G57" s="157"/>
      <c r="H57" s="157"/>
      <c r="I57" s="157"/>
      <c r="J57" s="157"/>
      <c r="K57" s="158"/>
      <c r="L57" s="158"/>
      <c r="M57" s="155"/>
      <c r="N57" s="155"/>
      <c r="O57" s="156"/>
      <c r="P57" s="156"/>
      <c r="Q57" s="155"/>
      <c r="R57" s="155"/>
      <c r="S57" s="155"/>
      <c r="T57" s="159"/>
      <c r="U57" s="159"/>
      <c r="V57" s="159" t="s">
        <v>0</v>
      </c>
      <c r="W57" s="160"/>
      <c r="X57" s="156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7">
      <c r="A58" s="143">
        <v>20</v>
      </c>
      <c r="B58" s="153" t="s">
        <v>211</v>
      </c>
      <c r="C58" s="145" t="s">
        <v>244</v>
      </c>
      <c r="D58" s="146" t="s">
        <v>245</v>
      </c>
      <c r="E58" s="147">
        <v>405.04</v>
      </c>
      <c r="F58" s="148" t="s">
        <v>138</v>
      </c>
      <c r="G58" s="149">
        <v>0</v>
      </c>
      <c r="H58" s="149">
        <f>ROUND(E58*G58,2)</f>
        <v>0</v>
      </c>
      <c r="I58" s="149"/>
      <c r="J58" s="149">
        <f>ROUND(E58*G58,2)</f>
        <v>0</v>
      </c>
      <c r="K58" s="150"/>
      <c r="L58" s="150">
        <f>E58*K58</f>
        <v>0</v>
      </c>
      <c r="M58" s="147">
        <v>1.4999999999999999E-2</v>
      </c>
      <c r="N58" s="147">
        <f>E58*M58</f>
        <v>6.0755999999999997</v>
      </c>
      <c r="O58" s="148">
        <v>20</v>
      </c>
      <c r="P58" s="148">
        <v>23</v>
      </c>
      <c r="Q58" s="147"/>
      <c r="R58" s="147"/>
      <c r="S58" s="147"/>
      <c r="T58" s="151"/>
      <c r="U58" s="151"/>
      <c r="V58" s="151" t="s">
        <v>214</v>
      </c>
      <c r="W58" s="152">
        <v>43.744</v>
      </c>
      <c r="X58" s="145" t="s">
        <v>244</v>
      </c>
      <c r="Y58" s="145" t="s">
        <v>244</v>
      </c>
      <c r="Z58" s="148" t="s">
        <v>216</v>
      </c>
      <c r="AA58" s="148"/>
      <c r="AB58" s="148">
        <v>1</v>
      </c>
      <c r="AC58" s="148"/>
      <c r="AD58" s="148"/>
      <c r="AE58" s="148"/>
      <c r="AF58" s="148"/>
      <c r="AG58" s="148"/>
      <c r="AH58" s="148"/>
      <c r="AJ58" s="85" t="s">
        <v>217</v>
      </c>
      <c r="AK58" s="85" t="s">
        <v>143</v>
      </c>
    </row>
    <row r="59" spans="1:37">
      <c r="A59" s="143">
        <v>21</v>
      </c>
      <c r="B59" s="153" t="s">
        <v>211</v>
      </c>
      <c r="C59" s="145" t="s">
        <v>246</v>
      </c>
      <c r="D59" s="146" t="s">
        <v>247</v>
      </c>
      <c r="E59" s="147">
        <v>415.04</v>
      </c>
      <c r="F59" s="148" t="s">
        <v>138</v>
      </c>
      <c r="G59" s="149">
        <v>0</v>
      </c>
      <c r="H59" s="149">
        <f>ROUND(E59*G59,2)</f>
        <v>0</v>
      </c>
      <c r="I59" s="149"/>
      <c r="J59" s="149">
        <f>ROUND(E59*G59,2)</f>
        <v>0</v>
      </c>
      <c r="K59" s="150"/>
      <c r="L59" s="150">
        <f>E59*K59</f>
        <v>0</v>
      </c>
      <c r="M59" s="147"/>
      <c r="N59" s="147">
        <f>E59*M59</f>
        <v>0</v>
      </c>
      <c r="O59" s="148">
        <v>20</v>
      </c>
      <c r="P59" s="148">
        <v>30</v>
      </c>
      <c r="Q59" s="147"/>
      <c r="R59" s="147"/>
      <c r="S59" s="147"/>
      <c r="T59" s="151"/>
      <c r="U59" s="151"/>
      <c r="V59" s="151" t="s">
        <v>214</v>
      </c>
      <c r="W59" s="152">
        <v>29.468</v>
      </c>
      <c r="X59" s="145" t="s">
        <v>248</v>
      </c>
      <c r="Y59" s="145" t="s">
        <v>246</v>
      </c>
      <c r="Z59" s="148" t="s">
        <v>216</v>
      </c>
      <c r="AA59" s="148"/>
      <c r="AB59" s="148">
        <v>1</v>
      </c>
      <c r="AC59" s="148"/>
      <c r="AD59" s="148"/>
      <c r="AE59" s="148"/>
      <c r="AF59" s="148"/>
      <c r="AG59" s="148"/>
      <c r="AH59" s="148"/>
      <c r="AJ59" s="85" t="s">
        <v>217</v>
      </c>
      <c r="AK59" s="85" t="s">
        <v>143</v>
      </c>
    </row>
    <row r="60" spans="1:37">
      <c r="A60" s="143">
        <v>22</v>
      </c>
      <c r="B60" s="153" t="s">
        <v>227</v>
      </c>
      <c r="C60" s="145" t="s">
        <v>249</v>
      </c>
      <c r="D60" s="146" t="s">
        <v>250</v>
      </c>
      <c r="E60" s="147">
        <v>1.98</v>
      </c>
      <c r="F60" s="148" t="s">
        <v>230</v>
      </c>
      <c r="G60" s="149">
        <v>0</v>
      </c>
      <c r="H60" s="149"/>
      <c r="I60" s="149">
        <f>ROUND(E60*G60,2)</f>
        <v>0</v>
      </c>
      <c r="J60" s="149">
        <f>ROUND(E60*G60,2)</f>
        <v>0</v>
      </c>
      <c r="K60" s="150">
        <v>0.55000000000000004</v>
      </c>
      <c r="L60" s="150">
        <f>E60*K60</f>
        <v>1.089</v>
      </c>
      <c r="M60" s="147"/>
      <c r="N60" s="147">
        <f>E60*M60</f>
        <v>0</v>
      </c>
      <c r="O60" s="148">
        <v>20</v>
      </c>
      <c r="P60" s="148">
        <v>30</v>
      </c>
      <c r="Q60" s="147"/>
      <c r="R60" s="147"/>
      <c r="S60" s="147"/>
      <c r="T60" s="151"/>
      <c r="U60" s="151"/>
      <c r="V60" s="151" t="s">
        <v>97</v>
      </c>
      <c r="W60" s="152"/>
      <c r="X60" s="145" t="s">
        <v>249</v>
      </c>
      <c r="Y60" s="145" t="s">
        <v>249</v>
      </c>
      <c r="Z60" s="148" t="s">
        <v>231</v>
      </c>
      <c r="AA60" s="145" t="s">
        <v>232</v>
      </c>
      <c r="AB60" s="148">
        <v>8</v>
      </c>
      <c r="AC60" s="148"/>
      <c r="AD60" s="148"/>
      <c r="AE60" s="148"/>
      <c r="AF60" s="148"/>
      <c r="AG60" s="148"/>
      <c r="AH60" s="148"/>
      <c r="AJ60" s="85" t="s">
        <v>233</v>
      </c>
      <c r="AK60" s="85" t="s">
        <v>143</v>
      </c>
    </row>
    <row r="61" spans="1:37">
      <c r="A61" s="143"/>
      <c r="B61" s="153"/>
      <c r="C61" s="145"/>
      <c r="D61" s="154" t="s">
        <v>251</v>
      </c>
      <c r="E61" s="155"/>
      <c r="F61" s="156"/>
      <c r="G61" s="157"/>
      <c r="H61" s="157"/>
      <c r="I61" s="157"/>
      <c r="J61" s="157"/>
      <c r="K61" s="158"/>
      <c r="L61" s="158"/>
      <c r="M61" s="155"/>
      <c r="N61" s="155"/>
      <c r="O61" s="156"/>
      <c r="P61" s="156"/>
      <c r="Q61" s="155"/>
      <c r="R61" s="155"/>
      <c r="S61" s="155"/>
      <c r="T61" s="159"/>
      <c r="U61" s="159"/>
      <c r="V61" s="159" t="s">
        <v>0</v>
      </c>
      <c r="W61" s="160"/>
      <c r="X61" s="156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7">
      <c r="A62" s="143"/>
      <c r="B62" s="153"/>
      <c r="C62" s="145"/>
      <c r="D62" s="154" t="s">
        <v>252</v>
      </c>
      <c r="E62" s="155"/>
      <c r="F62" s="156"/>
      <c r="G62" s="157"/>
      <c r="H62" s="157"/>
      <c r="I62" s="157"/>
      <c r="J62" s="157"/>
      <c r="K62" s="158"/>
      <c r="L62" s="158"/>
      <c r="M62" s="155"/>
      <c r="N62" s="155"/>
      <c r="O62" s="156"/>
      <c r="P62" s="156"/>
      <c r="Q62" s="155"/>
      <c r="R62" s="155"/>
      <c r="S62" s="155"/>
      <c r="T62" s="159"/>
      <c r="U62" s="159"/>
      <c r="V62" s="159" t="s">
        <v>0</v>
      </c>
      <c r="W62" s="160"/>
      <c r="X62" s="156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7">
      <c r="A63" s="143">
        <v>23</v>
      </c>
      <c r="B63" s="153" t="s">
        <v>211</v>
      </c>
      <c r="C63" s="145" t="s">
        <v>253</v>
      </c>
      <c r="D63" s="146" t="s">
        <v>254</v>
      </c>
      <c r="E63" s="147">
        <v>14.978</v>
      </c>
      <c r="F63" s="148" t="s">
        <v>230</v>
      </c>
      <c r="G63" s="149">
        <v>0</v>
      </c>
      <c r="H63" s="149">
        <f>ROUND(E63*G63,2)</f>
        <v>0</v>
      </c>
      <c r="I63" s="149"/>
      <c r="J63" s="149">
        <f>ROUND(E63*G63,2)</f>
        <v>0</v>
      </c>
      <c r="K63" s="150">
        <v>2.0889999999999999E-2</v>
      </c>
      <c r="L63" s="150">
        <f>E63*K63</f>
        <v>0.31289042</v>
      </c>
      <c r="M63" s="147"/>
      <c r="N63" s="147">
        <f>E63*M63</f>
        <v>0</v>
      </c>
      <c r="O63" s="148">
        <v>20</v>
      </c>
      <c r="P63" s="148">
        <v>30</v>
      </c>
      <c r="Q63" s="147"/>
      <c r="R63" s="147"/>
      <c r="S63" s="147"/>
      <c r="T63" s="151"/>
      <c r="U63" s="151"/>
      <c r="V63" s="151" t="s">
        <v>214</v>
      </c>
      <c r="W63" s="152"/>
      <c r="X63" s="145" t="s">
        <v>255</v>
      </c>
      <c r="Y63" s="145" t="s">
        <v>253</v>
      </c>
      <c r="Z63" s="148" t="s">
        <v>216</v>
      </c>
      <c r="AA63" s="148"/>
      <c r="AB63" s="148">
        <v>1</v>
      </c>
      <c r="AC63" s="148"/>
      <c r="AD63" s="148"/>
      <c r="AE63" s="148"/>
      <c r="AF63" s="148"/>
      <c r="AG63" s="148"/>
      <c r="AH63" s="148"/>
      <c r="AJ63" s="85" t="s">
        <v>217</v>
      </c>
      <c r="AK63" s="85" t="s">
        <v>143</v>
      </c>
    </row>
    <row r="64" spans="1:37">
      <c r="A64" s="143"/>
      <c r="B64" s="153"/>
      <c r="C64" s="145"/>
      <c r="D64" s="154" t="s">
        <v>256</v>
      </c>
      <c r="E64" s="155"/>
      <c r="F64" s="156"/>
      <c r="G64" s="157"/>
      <c r="H64" s="157"/>
      <c r="I64" s="157"/>
      <c r="J64" s="157"/>
      <c r="K64" s="158"/>
      <c r="L64" s="158"/>
      <c r="M64" s="155"/>
      <c r="N64" s="155"/>
      <c r="O64" s="156"/>
      <c r="P64" s="156"/>
      <c r="Q64" s="155"/>
      <c r="R64" s="155"/>
      <c r="S64" s="155"/>
      <c r="T64" s="159"/>
      <c r="U64" s="159"/>
      <c r="V64" s="159" t="s">
        <v>0</v>
      </c>
      <c r="W64" s="160"/>
      <c r="X64" s="156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7" ht="25.5">
      <c r="A65" s="143">
        <v>24</v>
      </c>
      <c r="B65" s="153" t="s">
        <v>211</v>
      </c>
      <c r="C65" s="145" t="s">
        <v>257</v>
      </c>
      <c r="D65" s="146" t="s">
        <v>258</v>
      </c>
      <c r="E65" s="147">
        <v>0</v>
      </c>
      <c r="F65" s="148" t="s">
        <v>58</v>
      </c>
      <c r="G65" s="149">
        <v>0</v>
      </c>
      <c r="H65" s="149">
        <f>ROUND(E65*G65,2)</f>
        <v>0</v>
      </c>
      <c r="I65" s="149"/>
      <c r="J65" s="149">
        <f>ROUND(E65*G65,2)</f>
        <v>0</v>
      </c>
      <c r="K65" s="150"/>
      <c r="L65" s="150">
        <f>E65*K65</f>
        <v>0</v>
      </c>
      <c r="M65" s="147"/>
      <c r="N65" s="147">
        <f>E65*M65</f>
        <v>0</v>
      </c>
      <c r="O65" s="148">
        <v>20</v>
      </c>
      <c r="P65" s="148">
        <v>292</v>
      </c>
      <c r="Q65" s="147"/>
      <c r="R65" s="147"/>
      <c r="S65" s="147"/>
      <c r="T65" s="151"/>
      <c r="U65" s="151"/>
      <c r="V65" s="151" t="s">
        <v>214</v>
      </c>
      <c r="W65" s="152"/>
      <c r="X65" s="145" t="s">
        <v>259</v>
      </c>
      <c r="Y65" s="145" t="s">
        <v>257</v>
      </c>
      <c r="Z65" s="148" t="s">
        <v>260</v>
      </c>
      <c r="AA65" s="148"/>
      <c r="AB65" s="148">
        <v>1</v>
      </c>
      <c r="AC65" s="148"/>
      <c r="AD65" s="148"/>
      <c r="AE65" s="148"/>
      <c r="AF65" s="148"/>
      <c r="AG65" s="148"/>
      <c r="AH65" s="148"/>
      <c r="AJ65" s="85" t="s">
        <v>217</v>
      </c>
      <c r="AK65" s="85" t="s">
        <v>143</v>
      </c>
    </row>
    <row r="66" spans="1:37">
      <c r="A66" s="143"/>
      <c r="B66" s="153"/>
      <c r="C66" s="145"/>
      <c r="D66" s="161" t="s">
        <v>261</v>
      </c>
      <c r="E66" s="162">
        <f>J66</f>
        <v>0</v>
      </c>
      <c r="F66" s="148"/>
      <c r="G66" s="149"/>
      <c r="H66" s="162">
        <f>SUM(H42:H65)</f>
        <v>0</v>
      </c>
      <c r="I66" s="162">
        <f>SUM(I42:I65)</f>
        <v>0</v>
      </c>
      <c r="J66" s="162">
        <f>SUM(J42:J65)</f>
        <v>0</v>
      </c>
      <c r="K66" s="150"/>
      <c r="L66" s="163">
        <f>SUM(L42:L65)</f>
        <v>10.053161220000002</v>
      </c>
      <c r="M66" s="147"/>
      <c r="N66" s="164">
        <f>SUM(N42:N65)</f>
        <v>6.0755999999999997</v>
      </c>
      <c r="O66" s="148"/>
      <c r="P66" s="148"/>
      <c r="Q66" s="147"/>
      <c r="R66" s="147"/>
      <c r="S66" s="147"/>
      <c r="T66" s="151"/>
      <c r="U66" s="151"/>
      <c r="V66" s="151"/>
      <c r="W66" s="152">
        <f>SUM(W42:W65)</f>
        <v>360.32700000000006</v>
      </c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7">
      <c r="A67" s="143"/>
      <c r="B67" s="153"/>
      <c r="C67" s="145"/>
      <c r="D67" s="146"/>
      <c r="E67" s="147"/>
      <c r="F67" s="148"/>
      <c r="G67" s="149"/>
      <c r="H67" s="149"/>
      <c r="I67" s="149"/>
      <c r="J67" s="149"/>
      <c r="K67" s="150"/>
      <c r="L67" s="150"/>
      <c r="M67" s="147"/>
      <c r="N67" s="147"/>
      <c r="O67" s="148"/>
      <c r="P67" s="148"/>
      <c r="Q67" s="147"/>
      <c r="R67" s="147"/>
      <c r="S67" s="147"/>
      <c r="T67" s="151"/>
      <c r="U67" s="151"/>
      <c r="V67" s="151"/>
      <c r="W67" s="152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7">
      <c r="A68" s="143"/>
      <c r="B68" s="145" t="s">
        <v>262</v>
      </c>
      <c r="C68" s="145"/>
      <c r="D68" s="146"/>
      <c r="E68" s="147"/>
      <c r="F68" s="148"/>
      <c r="G68" s="149"/>
      <c r="H68" s="149"/>
      <c r="I68" s="149"/>
      <c r="J68" s="149"/>
      <c r="K68" s="150"/>
      <c r="L68" s="150"/>
      <c r="M68" s="147"/>
      <c r="N68" s="147"/>
      <c r="O68" s="148"/>
      <c r="P68" s="148"/>
      <c r="Q68" s="147"/>
      <c r="R68" s="147"/>
      <c r="S68" s="147"/>
      <c r="T68" s="151"/>
      <c r="U68" s="151"/>
      <c r="V68" s="151"/>
      <c r="W68" s="152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7">
      <c r="A69" s="143">
        <v>25</v>
      </c>
      <c r="B69" s="153" t="s">
        <v>263</v>
      </c>
      <c r="C69" s="145" t="s">
        <v>264</v>
      </c>
      <c r="D69" s="146" t="s">
        <v>265</v>
      </c>
      <c r="E69" s="147">
        <v>2</v>
      </c>
      <c r="F69" s="148" t="s">
        <v>199</v>
      </c>
      <c r="G69" s="149">
        <v>0</v>
      </c>
      <c r="H69" s="149">
        <f>ROUND(E69*G69,2)</f>
        <v>0</v>
      </c>
      <c r="I69" s="149"/>
      <c r="J69" s="149">
        <f>ROUND(E69*G69,2)</f>
        <v>0</v>
      </c>
      <c r="K69" s="150">
        <v>1.0000000000000001E-5</v>
      </c>
      <c r="L69" s="150">
        <f>E69*K69</f>
        <v>2.0000000000000002E-5</v>
      </c>
      <c r="M69" s="147"/>
      <c r="N69" s="147">
        <f>E69*M69</f>
        <v>0</v>
      </c>
      <c r="O69" s="148">
        <v>20</v>
      </c>
      <c r="P69" s="148">
        <v>33</v>
      </c>
      <c r="Q69" s="147"/>
      <c r="R69" s="147"/>
      <c r="S69" s="147"/>
      <c r="T69" s="151"/>
      <c r="U69" s="151"/>
      <c r="V69" s="151" t="s">
        <v>214</v>
      </c>
      <c r="W69" s="152">
        <v>1.86</v>
      </c>
      <c r="X69" s="145" t="s">
        <v>264</v>
      </c>
      <c r="Y69" s="145" t="s">
        <v>264</v>
      </c>
      <c r="Z69" s="148" t="s">
        <v>141</v>
      </c>
      <c r="AA69" s="148"/>
      <c r="AB69" s="148">
        <v>7</v>
      </c>
      <c r="AC69" s="148"/>
      <c r="AD69" s="148"/>
      <c r="AE69" s="148"/>
      <c r="AF69" s="148"/>
      <c r="AG69" s="148"/>
      <c r="AH69" s="148"/>
      <c r="AJ69" s="85" t="s">
        <v>217</v>
      </c>
      <c r="AK69" s="85" t="s">
        <v>143</v>
      </c>
    </row>
    <row r="70" spans="1:37" ht="25.5">
      <c r="A70" s="143">
        <v>26</v>
      </c>
      <c r="B70" s="153" t="s">
        <v>263</v>
      </c>
      <c r="C70" s="145" t="s">
        <v>266</v>
      </c>
      <c r="D70" s="146" t="s">
        <v>267</v>
      </c>
      <c r="E70" s="147">
        <v>113.3</v>
      </c>
      <c r="F70" s="148" t="s">
        <v>176</v>
      </c>
      <c r="G70" s="149">
        <v>0</v>
      </c>
      <c r="H70" s="149">
        <f>ROUND(E70*G70,2)</f>
        <v>0</v>
      </c>
      <c r="I70" s="149"/>
      <c r="J70" s="149">
        <f>ROUND(E70*G70,2)</f>
        <v>0</v>
      </c>
      <c r="K70" s="150"/>
      <c r="L70" s="150">
        <f>E70*K70</f>
        <v>0</v>
      </c>
      <c r="M70" s="147"/>
      <c r="N70" s="147">
        <f>E70*M70</f>
        <v>0</v>
      </c>
      <c r="O70" s="148">
        <v>20</v>
      </c>
      <c r="P70" s="148">
        <v>35</v>
      </c>
      <c r="Q70" s="147"/>
      <c r="R70" s="147"/>
      <c r="S70" s="147"/>
      <c r="T70" s="151"/>
      <c r="U70" s="151"/>
      <c r="V70" s="151" t="s">
        <v>214</v>
      </c>
      <c r="W70" s="152">
        <v>11.33</v>
      </c>
      <c r="X70" s="145" t="s">
        <v>266</v>
      </c>
      <c r="Y70" s="145" t="s">
        <v>266</v>
      </c>
      <c r="Z70" s="148" t="s">
        <v>141</v>
      </c>
      <c r="AA70" s="148"/>
      <c r="AB70" s="148">
        <v>7</v>
      </c>
      <c r="AC70" s="148"/>
      <c r="AD70" s="148"/>
      <c r="AE70" s="148"/>
      <c r="AF70" s="148"/>
      <c r="AG70" s="148"/>
      <c r="AH70" s="148"/>
      <c r="AJ70" s="85" t="s">
        <v>217</v>
      </c>
      <c r="AK70" s="85" t="s">
        <v>143</v>
      </c>
    </row>
    <row r="71" spans="1:37" ht="25.5">
      <c r="A71" s="143">
        <v>27</v>
      </c>
      <c r="B71" s="153" t="s">
        <v>263</v>
      </c>
      <c r="C71" s="145" t="s">
        <v>268</v>
      </c>
      <c r="D71" s="146" t="s">
        <v>269</v>
      </c>
      <c r="E71" s="147">
        <v>49</v>
      </c>
      <c r="F71" s="148" t="s">
        <v>176</v>
      </c>
      <c r="G71" s="149">
        <v>0</v>
      </c>
      <c r="H71" s="149">
        <f>ROUND(E71*G71,2)</f>
        <v>0</v>
      </c>
      <c r="I71" s="149"/>
      <c r="J71" s="149">
        <f>ROUND(E71*G71,2)</f>
        <v>0</v>
      </c>
      <c r="K71" s="150"/>
      <c r="L71" s="150">
        <f>E71*K71</f>
        <v>0</v>
      </c>
      <c r="M71" s="147"/>
      <c r="N71" s="147">
        <f>E71*M71</f>
        <v>0</v>
      </c>
      <c r="O71" s="148">
        <v>20</v>
      </c>
      <c r="P71" s="148">
        <v>35</v>
      </c>
      <c r="Q71" s="147"/>
      <c r="R71" s="147"/>
      <c r="S71" s="147"/>
      <c r="T71" s="151"/>
      <c r="U71" s="151"/>
      <c r="V71" s="151" t="s">
        <v>214</v>
      </c>
      <c r="W71" s="152">
        <v>9.8000000000000007</v>
      </c>
      <c r="X71" s="145" t="s">
        <v>270</v>
      </c>
      <c r="Y71" s="145" t="s">
        <v>268</v>
      </c>
      <c r="Z71" s="148" t="s">
        <v>141</v>
      </c>
      <c r="AA71" s="148"/>
      <c r="AB71" s="148">
        <v>1</v>
      </c>
      <c r="AC71" s="148"/>
      <c r="AD71" s="148"/>
      <c r="AE71" s="148"/>
      <c r="AF71" s="148"/>
      <c r="AG71" s="148"/>
      <c r="AH71" s="148"/>
      <c r="AJ71" s="85" t="s">
        <v>217</v>
      </c>
      <c r="AK71" s="85" t="s">
        <v>143</v>
      </c>
    </row>
    <row r="72" spans="1:37" ht="25.5">
      <c r="A72" s="143">
        <v>28</v>
      </c>
      <c r="B72" s="153" t="s">
        <v>263</v>
      </c>
      <c r="C72" s="145" t="s">
        <v>271</v>
      </c>
      <c r="D72" s="146" t="s">
        <v>272</v>
      </c>
      <c r="E72" s="147">
        <v>22</v>
      </c>
      <c r="F72" s="148" t="s">
        <v>176</v>
      </c>
      <c r="G72" s="149">
        <v>0</v>
      </c>
      <c r="H72" s="149">
        <f>ROUND(E72*G72,2)</f>
        <v>0</v>
      </c>
      <c r="I72" s="149"/>
      <c r="J72" s="149">
        <f>ROUND(E72*G72,2)</f>
        <v>0</v>
      </c>
      <c r="K72" s="150"/>
      <c r="L72" s="150">
        <f>E72*K72</f>
        <v>0</v>
      </c>
      <c r="M72" s="147"/>
      <c r="N72" s="147">
        <f>E72*M72</f>
        <v>0</v>
      </c>
      <c r="O72" s="148">
        <v>20</v>
      </c>
      <c r="P72" s="148">
        <v>35</v>
      </c>
      <c r="Q72" s="147"/>
      <c r="R72" s="147"/>
      <c r="S72" s="147"/>
      <c r="T72" s="151"/>
      <c r="U72" s="151"/>
      <c r="V72" s="151" t="s">
        <v>214</v>
      </c>
      <c r="W72" s="152">
        <v>4.4000000000000004</v>
      </c>
      <c r="X72" s="145" t="s">
        <v>273</v>
      </c>
      <c r="Y72" s="145" t="s">
        <v>271</v>
      </c>
      <c r="Z72" s="148" t="s">
        <v>141</v>
      </c>
      <c r="AA72" s="148"/>
      <c r="AB72" s="148">
        <v>1</v>
      </c>
      <c r="AC72" s="148"/>
      <c r="AD72" s="148"/>
      <c r="AE72" s="148"/>
      <c r="AF72" s="148"/>
      <c r="AG72" s="148"/>
      <c r="AH72" s="148"/>
      <c r="AJ72" s="85" t="s">
        <v>217</v>
      </c>
      <c r="AK72" s="85" t="s">
        <v>143</v>
      </c>
    </row>
    <row r="73" spans="1:37" ht="25.5">
      <c r="A73" s="143">
        <v>29</v>
      </c>
      <c r="B73" s="153" t="s">
        <v>263</v>
      </c>
      <c r="C73" s="145" t="s">
        <v>274</v>
      </c>
      <c r="D73" s="146" t="s">
        <v>275</v>
      </c>
      <c r="E73" s="147">
        <v>180</v>
      </c>
      <c r="F73" s="148" t="s">
        <v>176</v>
      </c>
      <c r="G73" s="149">
        <v>0</v>
      </c>
      <c r="H73" s="149">
        <f>ROUND(E73*G73,2)</f>
        <v>0</v>
      </c>
      <c r="I73" s="149"/>
      <c r="J73" s="149">
        <f>ROUND(E73*G73,2)</f>
        <v>0</v>
      </c>
      <c r="K73" s="150"/>
      <c r="L73" s="150">
        <f>E73*K73</f>
        <v>0</v>
      </c>
      <c r="M73" s="147"/>
      <c r="N73" s="147">
        <f>E73*M73</f>
        <v>0</v>
      </c>
      <c r="O73" s="148">
        <v>20</v>
      </c>
      <c r="P73" s="148">
        <v>36</v>
      </c>
      <c r="Q73" s="147"/>
      <c r="R73" s="147"/>
      <c r="S73" s="147"/>
      <c r="T73" s="151"/>
      <c r="U73" s="151"/>
      <c r="V73" s="151" t="s">
        <v>214</v>
      </c>
      <c r="W73" s="152">
        <v>27</v>
      </c>
      <c r="X73" s="145" t="s">
        <v>274</v>
      </c>
      <c r="Y73" s="145" t="s">
        <v>274</v>
      </c>
      <c r="Z73" s="148" t="s">
        <v>141</v>
      </c>
      <c r="AA73" s="148"/>
      <c r="AB73" s="148">
        <v>1</v>
      </c>
      <c r="AC73" s="148"/>
      <c r="AD73" s="148"/>
      <c r="AE73" s="148"/>
      <c r="AF73" s="148"/>
      <c r="AG73" s="148"/>
      <c r="AH73" s="148"/>
      <c r="AJ73" s="85" t="s">
        <v>217</v>
      </c>
      <c r="AK73" s="85" t="s">
        <v>143</v>
      </c>
    </row>
    <row r="74" spans="1:37">
      <c r="A74" s="143"/>
      <c r="B74" s="153"/>
      <c r="C74" s="145"/>
      <c r="D74" s="154" t="s">
        <v>276</v>
      </c>
      <c r="E74" s="155"/>
      <c r="F74" s="156"/>
      <c r="G74" s="157"/>
      <c r="H74" s="157"/>
      <c r="I74" s="157"/>
      <c r="J74" s="157"/>
      <c r="K74" s="158"/>
      <c r="L74" s="158"/>
      <c r="M74" s="155"/>
      <c r="N74" s="155"/>
      <c r="O74" s="156"/>
      <c r="P74" s="156"/>
      <c r="Q74" s="155"/>
      <c r="R74" s="155"/>
      <c r="S74" s="155"/>
      <c r="T74" s="159"/>
      <c r="U74" s="159"/>
      <c r="V74" s="159" t="s">
        <v>0</v>
      </c>
      <c r="W74" s="160"/>
      <c r="X74" s="156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</row>
    <row r="75" spans="1:37">
      <c r="A75" s="143"/>
      <c r="B75" s="153"/>
      <c r="C75" s="145"/>
      <c r="D75" s="154" t="s">
        <v>277</v>
      </c>
      <c r="E75" s="155"/>
      <c r="F75" s="156"/>
      <c r="G75" s="157"/>
      <c r="H75" s="157"/>
      <c r="I75" s="157"/>
      <c r="J75" s="157"/>
      <c r="K75" s="158"/>
      <c r="L75" s="158"/>
      <c r="M75" s="155"/>
      <c r="N75" s="155"/>
      <c r="O75" s="156"/>
      <c r="P75" s="156"/>
      <c r="Q75" s="155"/>
      <c r="R75" s="155"/>
      <c r="S75" s="155"/>
      <c r="T75" s="159"/>
      <c r="U75" s="159"/>
      <c r="V75" s="159" t="s">
        <v>0</v>
      </c>
      <c r="W75" s="160"/>
      <c r="X75" s="156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</row>
    <row r="76" spans="1:37">
      <c r="A76" s="143"/>
      <c r="B76" s="153"/>
      <c r="C76" s="145"/>
      <c r="D76" s="154" t="s">
        <v>278</v>
      </c>
      <c r="E76" s="155"/>
      <c r="F76" s="156"/>
      <c r="G76" s="157"/>
      <c r="H76" s="157"/>
      <c r="I76" s="157"/>
      <c r="J76" s="157"/>
      <c r="K76" s="158"/>
      <c r="L76" s="158"/>
      <c r="M76" s="155"/>
      <c r="N76" s="155"/>
      <c r="O76" s="156"/>
      <c r="P76" s="156"/>
      <c r="Q76" s="155"/>
      <c r="R76" s="155"/>
      <c r="S76" s="155"/>
      <c r="T76" s="159"/>
      <c r="U76" s="159"/>
      <c r="V76" s="159" t="s">
        <v>0</v>
      </c>
      <c r="W76" s="160"/>
      <c r="X76" s="156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</row>
    <row r="77" spans="1:37">
      <c r="A77" s="143"/>
      <c r="B77" s="153"/>
      <c r="C77" s="145"/>
      <c r="D77" s="154" t="s">
        <v>279</v>
      </c>
      <c r="E77" s="155"/>
      <c r="F77" s="156"/>
      <c r="G77" s="157"/>
      <c r="H77" s="157"/>
      <c r="I77" s="157"/>
      <c r="J77" s="157"/>
      <c r="K77" s="158"/>
      <c r="L77" s="158"/>
      <c r="M77" s="155"/>
      <c r="N77" s="155"/>
      <c r="O77" s="156"/>
      <c r="P77" s="156"/>
      <c r="Q77" s="155"/>
      <c r="R77" s="155"/>
      <c r="S77" s="155"/>
      <c r="T77" s="159"/>
      <c r="U77" s="159"/>
      <c r="V77" s="159" t="s">
        <v>0</v>
      </c>
      <c r="W77" s="160"/>
      <c r="X77" s="156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</row>
    <row r="78" spans="1:37">
      <c r="A78" s="143"/>
      <c r="B78" s="153"/>
      <c r="C78" s="145"/>
      <c r="D78" s="154" t="s">
        <v>280</v>
      </c>
      <c r="E78" s="155"/>
      <c r="F78" s="156"/>
      <c r="G78" s="157"/>
      <c r="H78" s="157"/>
      <c r="I78" s="157"/>
      <c r="J78" s="157"/>
      <c r="K78" s="158"/>
      <c r="L78" s="158"/>
      <c r="M78" s="155"/>
      <c r="N78" s="155"/>
      <c r="O78" s="156"/>
      <c r="P78" s="156"/>
      <c r="Q78" s="155"/>
      <c r="R78" s="155"/>
      <c r="S78" s="155"/>
      <c r="T78" s="159"/>
      <c r="U78" s="159"/>
      <c r="V78" s="159" t="s">
        <v>0</v>
      </c>
      <c r="W78" s="160"/>
      <c r="X78" s="156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</row>
    <row r="79" spans="1:37">
      <c r="A79" s="143"/>
      <c r="B79" s="153"/>
      <c r="C79" s="145"/>
      <c r="D79" s="154" t="s">
        <v>281</v>
      </c>
      <c r="E79" s="155"/>
      <c r="F79" s="156"/>
      <c r="G79" s="157"/>
      <c r="H79" s="157"/>
      <c r="I79" s="157"/>
      <c r="J79" s="157"/>
      <c r="K79" s="158"/>
      <c r="L79" s="158"/>
      <c r="M79" s="155"/>
      <c r="N79" s="155"/>
      <c r="O79" s="156"/>
      <c r="P79" s="156"/>
      <c r="Q79" s="155"/>
      <c r="R79" s="155"/>
      <c r="S79" s="155"/>
      <c r="T79" s="159"/>
      <c r="U79" s="159"/>
      <c r="V79" s="159" t="s">
        <v>0</v>
      </c>
      <c r="W79" s="160"/>
      <c r="X79" s="156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</row>
    <row r="80" spans="1:37">
      <c r="A80" s="143"/>
      <c r="B80" s="153"/>
      <c r="C80" s="145"/>
      <c r="D80" s="154" t="s">
        <v>282</v>
      </c>
      <c r="E80" s="155"/>
      <c r="F80" s="156"/>
      <c r="G80" s="157"/>
      <c r="H80" s="157"/>
      <c r="I80" s="157"/>
      <c r="J80" s="157"/>
      <c r="K80" s="158"/>
      <c r="L80" s="158"/>
      <c r="M80" s="155"/>
      <c r="N80" s="155"/>
      <c r="O80" s="156"/>
      <c r="P80" s="156"/>
      <c r="Q80" s="155"/>
      <c r="R80" s="155"/>
      <c r="S80" s="155"/>
      <c r="T80" s="159"/>
      <c r="U80" s="159"/>
      <c r="V80" s="159" t="s">
        <v>0</v>
      </c>
      <c r="W80" s="160"/>
      <c r="X80" s="156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</row>
    <row r="81" spans="1:37">
      <c r="A81" s="143"/>
      <c r="B81" s="153"/>
      <c r="C81" s="145"/>
      <c r="D81" s="154" t="s">
        <v>283</v>
      </c>
      <c r="E81" s="155"/>
      <c r="F81" s="156"/>
      <c r="G81" s="157"/>
      <c r="H81" s="157"/>
      <c r="I81" s="157"/>
      <c r="J81" s="157"/>
      <c r="K81" s="158"/>
      <c r="L81" s="158"/>
      <c r="M81" s="155"/>
      <c r="N81" s="155"/>
      <c r="O81" s="156"/>
      <c r="P81" s="156"/>
      <c r="Q81" s="155"/>
      <c r="R81" s="155"/>
      <c r="S81" s="155"/>
      <c r="T81" s="159"/>
      <c r="U81" s="159"/>
      <c r="V81" s="159" t="s">
        <v>0</v>
      </c>
      <c r="W81" s="160"/>
      <c r="X81" s="156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</row>
    <row r="82" spans="1:37">
      <c r="A82" s="143"/>
      <c r="B82" s="153"/>
      <c r="C82" s="145"/>
      <c r="D82" s="154" t="s">
        <v>282</v>
      </c>
      <c r="E82" s="155"/>
      <c r="F82" s="156"/>
      <c r="G82" s="157"/>
      <c r="H82" s="157"/>
      <c r="I82" s="157"/>
      <c r="J82" s="157"/>
      <c r="K82" s="158"/>
      <c r="L82" s="158"/>
      <c r="M82" s="155"/>
      <c r="N82" s="155"/>
      <c r="O82" s="156"/>
      <c r="P82" s="156"/>
      <c r="Q82" s="155"/>
      <c r="R82" s="155"/>
      <c r="S82" s="155"/>
      <c r="T82" s="159"/>
      <c r="U82" s="159"/>
      <c r="V82" s="159" t="s">
        <v>0</v>
      </c>
      <c r="W82" s="160"/>
      <c r="X82" s="156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</row>
    <row r="83" spans="1:37" ht="25.5">
      <c r="A83" s="143">
        <v>30</v>
      </c>
      <c r="B83" s="153" t="s">
        <v>263</v>
      </c>
      <c r="C83" s="145" t="s">
        <v>284</v>
      </c>
      <c r="D83" s="146" t="s">
        <v>285</v>
      </c>
      <c r="E83" s="147">
        <v>415.04</v>
      </c>
      <c r="F83" s="148" t="s">
        <v>138</v>
      </c>
      <c r="G83" s="149">
        <v>0</v>
      </c>
      <c r="H83" s="149">
        <f>ROUND(E83*G83,2)</f>
        <v>0</v>
      </c>
      <c r="I83" s="149"/>
      <c r="J83" s="149">
        <f>ROUND(E83*G83,2)</f>
        <v>0</v>
      </c>
      <c r="K83" s="150">
        <v>3.5200000000000001E-3</v>
      </c>
      <c r="L83" s="150">
        <f>E83*K83</f>
        <v>1.4609408000000002</v>
      </c>
      <c r="M83" s="147"/>
      <c r="N83" s="147">
        <f>E83*M83</f>
        <v>0</v>
      </c>
      <c r="O83" s="148">
        <v>20</v>
      </c>
      <c r="P83" s="148">
        <v>30</v>
      </c>
      <c r="Q83" s="147"/>
      <c r="R83" s="147"/>
      <c r="S83" s="147"/>
      <c r="T83" s="151"/>
      <c r="U83" s="151"/>
      <c r="V83" s="151" t="s">
        <v>214</v>
      </c>
      <c r="W83" s="152">
        <v>539.55200000000002</v>
      </c>
      <c r="X83" s="145" t="s">
        <v>286</v>
      </c>
      <c r="Y83" s="145" t="s">
        <v>284</v>
      </c>
      <c r="Z83" s="148" t="s">
        <v>287</v>
      </c>
      <c r="AA83" s="148"/>
      <c r="AB83" s="148">
        <v>1</v>
      </c>
      <c r="AC83" s="148"/>
      <c r="AD83" s="148"/>
      <c r="AE83" s="148"/>
      <c r="AF83" s="148"/>
      <c r="AG83" s="148"/>
      <c r="AH83" s="148"/>
      <c r="AJ83" s="85" t="s">
        <v>217</v>
      </c>
      <c r="AK83" s="85" t="s">
        <v>143</v>
      </c>
    </row>
    <row r="84" spans="1:37">
      <c r="A84" s="143"/>
      <c r="B84" s="153"/>
      <c r="C84" s="145"/>
      <c r="D84" s="154" t="s">
        <v>288</v>
      </c>
      <c r="E84" s="155"/>
      <c r="F84" s="156"/>
      <c r="G84" s="157"/>
      <c r="H84" s="157"/>
      <c r="I84" s="157"/>
      <c r="J84" s="157"/>
      <c r="K84" s="158"/>
      <c r="L84" s="158"/>
      <c r="M84" s="155"/>
      <c r="N84" s="155"/>
      <c r="O84" s="156"/>
      <c r="P84" s="156"/>
      <c r="Q84" s="155"/>
      <c r="R84" s="155"/>
      <c r="S84" s="155"/>
      <c r="T84" s="159"/>
      <c r="U84" s="159"/>
      <c r="V84" s="159" t="s">
        <v>0</v>
      </c>
      <c r="W84" s="160"/>
      <c r="X84" s="156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</row>
    <row r="85" spans="1:37">
      <c r="A85" s="143"/>
      <c r="B85" s="153"/>
      <c r="C85" s="145"/>
      <c r="D85" s="154" t="s">
        <v>289</v>
      </c>
      <c r="E85" s="155"/>
      <c r="F85" s="156"/>
      <c r="G85" s="157"/>
      <c r="H85" s="157"/>
      <c r="I85" s="157"/>
      <c r="J85" s="157"/>
      <c r="K85" s="158"/>
      <c r="L85" s="158"/>
      <c r="M85" s="155"/>
      <c r="N85" s="155"/>
      <c r="O85" s="156"/>
      <c r="P85" s="156"/>
      <c r="Q85" s="155"/>
      <c r="R85" s="155"/>
      <c r="S85" s="155"/>
      <c r="T85" s="159"/>
      <c r="U85" s="159"/>
      <c r="V85" s="159" t="s">
        <v>0</v>
      </c>
      <c r="W85" s="160"/>
      <c r="X85" s="156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</row>
    <row r="86" spans="1:37">
      <c r="A86" s="143"/>
      <c r="B86" s="153"/>
      <c r="C86" s="145"/>
      <c r="D86" s="154" t="s">
        <v>290</v>
      </c>
      <c r="E86" s="155"/>
      <c r="F86" s="156"/>
      <c r="G86" s="157"/>
      <c r="H86" s="157"/>
      <c r="I86" s="157"/>
      <c r="J86" s="157"/>
      <c r="K86" s="158"/>
      <c r="L86" s="158"/>
      <c r="M86" s="155"/>
      <c r="N86" s="155"/>
      <c r="O86" s="156"/>
      <c r="P86" s="156"/>
      <c r="Q86" s="155"/>
      <c r="R86" s="155"/>
      <c r="S86" s="155"/>
      <c r="T86" s="159"/>
      <c r="U86" s="159"/>
      <c r="V86" s="159" t="s">
        <v>0</v>
      </c>
      <c r="W86" s="160"/>
      <c r="X86" s="156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</row>
    <row r="87" spans="1:37">
      <c r="A87" s="143"/>
      <c r="B87" s="153"/>
      <c r="C87" s="145"/>
      <c r="D87" s="154" t="s">
        <v>291</v>
      </c>
      <c r="E87" s="155"/>
      <c r="F87" s="156"/>
      <c r="G87" s="157"/>
      <c r="H87" s="157"/>
      <c r="I87" s="157"/>
      <c r="J87" s="157"/>
      <c r="K87" s="158"/>
      <c r="L87" s="158"/>
      <c r="M87" s="155"/>
      <c r="N87" s="155"/>
      <c r="O87" s="156"/>
      <c r="P87" s="156"/>
      <c r="Q87" s="155"/>
      <c r="R87" s="155"/>
      <c r="S87" s="155"/>
      <c r="T87" s="159"/>
      <c r="U87" s="159"/>
      <c r="V87" s="159" t="s">
        <v>0</v>
      </c>
      <c r="W87" s="160"/>
      <c r="X87" s="156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</row>
    <row r="88" spans="1:37">
      <c r="A88" s="143"/>
      <c r="B88" s="153"/>
      <c r="C88" s="145"/>
      <c r="D88" s="154" t="s">
        <v>292</v>
      </c>
      <c r="E88" s="155"/>
      <c r="F88" s="156"/>
      <c r="G88" s="157"/>
      <c r="H88" s="157"/>
      <c r="I88" s="157"/>
      <c r="J88" s="157"/>
      <c r="K88" s="158"/>
      <c r="L88" s="158"/>
      <c r="M88" s="155"/>
      <c r="N88" s="155"/>
      <c r="O88" s="156"/>
      <c r="P88" s="156"/>
      <c r="Q88" s="155"/>
      <c r="R88" s="155"/>
      <c r="S88" s="155"/>
      <c r="T88" s="159"/>
      <c r="U88" s="159"/>
      <c r="V88" s="159" t="s">
        <v>0</v>
      </c>
      <c r="W88" s="160"/>
      <c r="X88" s="156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</row>
    <row r="89" spans="1:37" ht="25.5">
      <c r="A89" s="143">
        <v>31</v>
      </c>
      <c r="B89" s="153" t="s">
        <v>263</v>
      </c>
      <c r="C89" s="145" t="s">
        <v>293</v>
      </c>
      <c r="D89" s="146" t="s">
        <v>294</v>
      </c>
      <c r="E89" s="147">
        <v>405.04</v>
      </c>
      <c r="F89" s="148" t="s">
        <v>138</v>
      </c>
      <c r="G89" s="149">
        <v>0</v>
      </c>
      <c r="H89" s="149">
        <f>ROUND(E89*G89,2)</f>
        <v>0</v>
      </c>
      <c r="I89" s="149"/>
      <c r="J89" s="149">
        <f>ROUND(E89*G89,2)</f>
        <v>0</v>
      </c>
      <c r="K89" s="150"/>
      <c r="L89" s="150">
        <f>E89*K89</f>
        <v>0</v>
      </c>
      <c r="M89" s="147">
        <v>7.0000000000000001E-3</v>
      </c>
      <c r="N89" s="147">
        <f>E89*M89</f>
        <v>2.83528</v>
      </c>
      <c r="O89" s="148">
        <v>20</v>
      </c>
      <c r="P89" s="148">
        <v>23</v>
      </c>
      <c r="Q89" s="147"/>
      <c r="R89" s="147"/>
      <c r="S89" s="147"/>
      <c r="T89" s="151"/>
      <c r="U89" s="151"/>
      <c r="V89" s="151" t="s">
        <v>214</v>
      </c>
      <c r="W89" s="152">
        <v>37.264000000000003</v>
      </c>
      <c r="X89" s="145" t="s">
        <v>295</v>
      </c>
      <c r="Y89" s="145" t="s">
        <v>293</v>
      </c>
      <c r="Z89" s="148" t="s">
        <v>287</v>
      </c>
      <c r="AA89" s="148"/>
      <c r="AB89" s="148">
        <v>1</v>
      </c>
      <c r="AC89" s="148"/>
      <c r="AD89" s="148"/>
      <c r="AE89" s="148"/>
      <c r="AF89" s="148"/>
      <c r="AG89" s="148"/>
      <c r="AH89" s="148"/>
      <c r="AJ89" s="85" t="s">
        <v>217</v>
      </c>
      <c r="AK89" s="85" t="s">
        <v>143</v>
      </c>
    </row>
    <row r="90" spans="1:37">
      <c r="A90" s="143"/>
      <c r="B90" s="153"/>
      <c r="C90" s="145"/>
      <c r="D90" s="154" t="s">
        <v>288</v>
      </c>
      <c r="E90" s="155"/>
      <c r="F90" s="156"/>
      <c r="G90" s="157"/>
      <c r="H90" s="157"/>
      <c r="I90" s="157"/>
      <c r="J90" s="157"/>
      <c r="K90" s="158"/>
      <c r="L90" s="158"/>
      <c r="M90" s="155"/>
      <c r="N90" s="155"/>
      <c r="O90" s="156"/>
      <c r="P90" s="156"/>
      <c r="Q90" s="155"/>
      <c r="R90" s="155"/>
      <c r="S90" s="155"/>
      <c r="T90" s="159"/>
      <c r="U90" s="159"/>
      <c r="V90" s="159" t="s">
        <v>0</v>
      </c>
      <c r="W90" s="160"/>
      <c r="X90" s="156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</row>
    <row r="91" spans="1:37">
      <c r="A91" s="143"/>
      <c r="B91" s="153"/>
      <c r="C91" s="145"/>
      <c r="D91" s="154" t="s">
        <v>289</v>
      </c>
      <c r="E91" s="155"/>
      <c r="F91" s="156"/>
      <c r="G91" s="157"/>
      <c r="H91" s="157"/>
      <c r="I91" s="157"/>
      <c r="J91" s="157"/>
      <c r="K91" s="158"/>
      <c r="L91" s="158"/>
      <c r="M91" s="155"/>
      <c r="N91" s="155"/>
      <c r="O91" s="156"/>
      <c r="P91" s="156"/>
      <c r="Q91" s="155"/>
      <c r="R91" s="155"/>
      <c r="S91" s="155"/>
      <c r="T91" s="159"/>
      <c r="U91" s="159"/>
      <c r="V91" s="159" t="s">
        <v>0</v>
      </c>
      <c r="W91" s="160"/>
      <c r="X91" s="156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</row>
    <row r="92" spans="1:37">
      <c r="A92" s="143"/>
      <c r="B92" s="153"/>
      <c r="C92" s="145"/>
      <c r="D92" s="154" t="s">
        <v>290</v>
      </c>
      <c r="E92" s="155"/>
      <c r="F92" s="156"/>
      <c r="G92" s="157"/>
      <c r="H92" s="157"/>
      <c r="I92" s="157"/>
      <c r="J92" s="157"/>
      <c r="K92" s="158"/>
      <c r="L92" s="158"/>
      <c r="M92" s="155"/>
      <c r="N92" s="155"/>
      <c r="O92" s="156"/>
      <c r="P92" s="156"/>
      <c r="Q92" s="155"/>
      <c r="R92" s="155"/>
      <c r="S92" s="155"/>
      <c r="T92" s="159"/>
      <c r="U92" s="159"/>
      <c r="V92" s="159" t="s">
        <v>0</v>
      </c>
      <c r="W92" s="160"/>
      <c r="X92" s="156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</row>
    <row r="93" spans="1:37">
      <c r="A93" s="143">
        <v>32</v>
      </c>
      <c r="B93" s="153" t="s">
        <v>296</v>
      </c>
      <c r="C93" s="145" t="s">
        <v>297</v>
      </c>
      <c r="D93" s="146" t="s">
        <v>298</v>
      </c>
      <c r="E93" s="147">
        <v>103.3</v>
      </c>
      <c r="F93" s="148" t="s">
        <v>176</v>
      </c>
      <c r="G93" s="149">
        <v>0</v>
      </c>
      <c r="H93" s="149">
        <f t="shared" ref="H93:H99" si="4">ROUND(E93*G93,2)</f>
        <v>0</v>
      </c>
      <c r="I93" s="149"/>
      <c r="J93" s="149">
        <f t="shared" ref="J93:J99" si="5">ROUND(E93*G93,2)</f>
        <v>0</v>
      </c>
      <c r="K93" s="150">
        <v>1.2E-4</v>
      </c>
      <c r="L93" s="150">
        <f t="shared" ref="L93:L99" si="6">E93*K93</f>
        <v>1.2396000000000001E-2</v>
      </c>
      <c r="M93" s="147"/>
      <c r="N93" s="147">
        <f t="shared" ref="N93:N99" si="7">E93*M93</f>
        <v>0</v>
      </c>
      <c r="O93" s="148">
        <v>20</v>
      </c>
      <c r="P93" s="148" t="s">
        <v>299</v>
      </c>
      <c r="Q93" s="147"/>
      <c r="R93" s="147"/>
      <c r="S93" s="147"/>
      <c r="T93" s="151"/>
      <c r="U93" s="151"/>
      <c r="V93" s="151" t="s">
        <v>214</v>
      </c>
      <c r="W93" s="152">
        <v>6.9210000000000003</v>
      </c>
      <c r="X93" s="145" t="s">
        <v>300</v>
      </c>
      <c r="Y93" s="145" t="s">
        <v>297</v>
      </c>
      <c r="Z93" s="148" t="s">
        <v>287</v>
      </c>
      <c r="AA93" s="148"/>
      <c r="AB93" s="148">
        <v>7</v>
      </c>
      <c r="AC93" s="148"/>
      <c r="AD93" s="148"/>
      <c r="AE93" s="148"/>
      <c r="AF93" s="148"/>
      <c r="AG93" s="148"/>
      <c r="AH93" s="148"/>
      <c r="AJ93" s="85" t="s">
        <v>217</v>
      </c>
      <c r="AK93" s="85" t="s">
        <v>143</v>
      </c>
    </row>
    <row r="94" spans="1:37">
      <c r="A94" s="143">
        <v>33</v>
      </c>
      <c r="B94" s="153" t="s">
        <v>263</v>
      </c>
      <c r="C94" s="145" t="s">
        <v>301</v>
      </c>
      <c r="D94" s="146" t="s">
        <v>302</v>
      </c>
      <c r="E94" s="147">
        <v>95</v>
      </c>
      <c r="F94" s="148" t="s">
        <v>199</v>
      </c>
      <c r="G94" s="149">
        <v>0</v>
      </c>
      <c r="H94" s="149">
        <f t="shared" si="4"/>
        <v>0</v>
      </c>
      <c r="I94" s="149"/>
      <c r="J94" s="149">
        <f t="shared" si="5"/>
        <v>0</v>
      </c>
      <c r="K94" s="150"/>
      <c r="L94" s="150">
        <f t="shared" si="6"/>
        <v>0</v>
      </c>
      <c r="M94" s="147">
        <v>4.0000000000000001E-3</v>
      </c>
      <c r="N94" s="147">
        <f t="shared" si="7"/>
        <v>0.38</v>
      </c>
      <c r="O94" s="148">
        <v>20</v>
      </c>
      <c r="P94" s="148" t="s">
        <v>303</v>
      </c>
      <c r="Q94" s="147"/>
      <c r="R94" s="147"/>
      <c r="S94" s="147"/>
      <c r="T94" s="151"/>
      <c r="U94" s="151"/>
      <c r="V94" s="151" t="s">
        <v>214</v>
      </c>
      <c r="W94" s="152">
        <v>4.37</v>
      </c>
      <c r="X94" s="145" t="s">
        <v>304</v>
      </c>
      <c r="Y94" s="145" t="s">
        <v>301</v>
      </c>
      <c r="Z94" s="148" t="s">
        <v>305</v>
      </c>
      <c r="AA94" s="148"/>
      <c r="AB94" s="148">
        <v>1</v>
      </c>
      <c r="AC94" s="148"/>
      <c r="AD94" s="148"/>
      <c r="AE94" s="148"/>
      <c r="AF94" s="148"/>
      <c r="AG94" s="148"/>
      <c r="AH94" s="148"/>
      <c r="AJ94" s="85" t="s">
        <v>217</v>
      </c>
      <c r="AK94" s="85" t="s">
        <v>143</v>
      </c>
    </row>
    <row r="95" spans="1:37">
      <c r="A95" s="143">
        <v>34</v>
      </c>
      <c r="B95" s="153" t="s">
        <v>263</v>
      </c>
      <c r="C95" s="145" t="s">
        <v>306</v>
      </c>
      <c r="D95" s="146" t="s">
        <v>307</v>
      </c>
      <c r="E95" s="147">
        <v>102</v>
      </c>
      <c r="F95" s="148" t="s">
        <v>199</v>
      </c>
      <c r="G95" s="149">
        <v>0</v>
      </c>
      <c r="H95" s="149">
        <f t="shared" si="4"/>
        <v>0</v>
      </c>
      <c r="I95" s="149"/>
      <c r="J95" s="149">
        <f t="shared" si="5"/>
        <v>0</v>
      </c>
      <c r="K95" s="150"/>
      <c r="L95" s="150">
        <f t="shared" si="6"/>
        <v>0</v>
      </c>
      <c r="M95" s="147"/>
      <c r="N95" s="147">
        <f t="shared" si="7"/>
        <v>0</v>
      </c>
      <c r="O95" s="148">
        <v>20</v>
      </c>
      <c r="P95" s="148">
        <v>39</v>
      </c>
      <c r="Q95" s="147"/>
      <c r="R95" s="147"/>
      <c r="S95" s="147"/>
      <c r="T95" s="151"/>
      <c r="U95" s="151"/>
      <c r="V95" s="151" t="s">
        <v>214</v>
      </c>
      <c r="W95" s="152">
        <v>6.4260000000000002</v>
      </c>
      <c r="X95" s="145" t="s">
        <v>308</v>
      </c>
      <c r="Y95" s="145" t="s">
        <v>306</v>
      </c>
      <c r="Z95" s="148" t="s">
        <v>305</v>
      </c>
      <c r="AA95" s="148"/>
      <c r="AB95" s="148">
        <v>1</v>
      </c>
      <c r="AC95" s="148"/>
      <c r="AD95" s="148"/>
      <c r="AE95" s="148"/>
      <c r="AF95" s="148"/>
      <c r="AG95" s="148"/>
      <c r="AH95" s="148"/>
      <c r="AJ95" s="85" t="s">
        <v>217</v>
      </c>
      <c r="AK95" s="85" t="s">
        <v>143</v>
      </c>
    </row>
    <row r="96" spans="1:37" ht="25.5">
      <c r="A96" s="143">
        <v>35</v>
      </c>
      <c r="B96" s="153" t="s">
        <v>263</v>
      </c>
      <c r="C96" s="145" t="s">
        <v>309</v>
      </c>
      <c r="D96" s="146" t="s">
        <v>310</v>
      </c>
      <c r="E96" s="147">
        <v>103.3</v>
      </c>
      <c r="F96" s="148" t="s">
        <v>176</v>
      </c>
      <c r="G96" s="149">
        <v>0</v>
      </c>
      <c r="H96" s="149">
        <f t="shared" si="4"/>
        <v>0</v>
      </c>
      <c r="I96" s="149"/>
      <c r="J96" s="149">
        <f t="shared" si="5"/>
        <v>0</v>
      </c>
      <c r="K96" s="150"/>
      <c r="L96" s="150">
        <f t="shared" si="6"/>
        <v>0</v>
      </c>
      <c r="M96" s="147">
        <v>3.0000000000000001E-3</v>
      </c>
      <c r="N96" s="147">
        <f t="shared" si="7"/>
        <v>0.30990000000000001</v>
      </c>
      <c r="O96" s="148">
        <v>20</v>
      </c>
      <c r="P96" s="148">
        <v>40</v>
      </c>
      <c r="Q96" s="147"/>
      <c r="R96" s="147"/>
      <c r="S96" s="147"/>
      <c r="T96" s="151"/>
      <c r="U96" s="151"/>
      <c r="V96" s="151" t="s">
        <v>214</v>
      </c>
      <c r="W96" s="152">
        <v>7.1280000000000001</v>
      </c>
      <c r="X96" s="145" t="s">
        <v>311</v>
      </c>
      <c r="Y96" s="145" t="s">
        <v>309</v>
      </c>
      <c r="Z96" s="148" t="s">
        <v>305</v>
      </c>
      <c r="AA96" s="148"/>
      <c r="AB96" s="148">
        <v>1</v>
      </c>
      <c r="AC96" s="148"/>
      <c r="AD96" s="148"/>
      <c r="AE96" s="148"/>
      <c r="AF96" s="148"/>
      <c r="AG96" s="148"/>
      <c r="AH96" s="148"/>
      <c r="AJ96" s="85" t="s">
        <v>217</v>
      </c>
      <c r="AK96" s="85" t="s">
        <v>143</v>
      </c>
    </row>
    <row r="97" spans="1:37">
      <c r="A97" s="143">
        <v>36</v>
      </c>
      <c r="B97" s="153" t="s">
        <v>263</v>
      </c>
      <c r="C97" s="145" t="s">
        <v>312</v>
      </c>
      <c r="D97" s="146" t="s">
        <v>313</v>
      </c>
      <c r="E97" s="147">
        <v>35</v>
      </c>
      <c r="F97" s="148" t="s">
        <v>176</v>
      </c>
      <c r="G97" s="149">
        <v>0</v>
      </c>
      <c r="H97" s="149">
        <f t="shared" si="4"/>
        <v>0</v>
      </c>
      <c r="I97" s="149"/>
      <c r="J97" s="149">
        <f t="shared" si="5"/>
        <v>0</v>
      </c>
      <c r="K97" s="150"/>
      <c r="L97" s="150">
        <f t="shared" si="6"/>
        <v>0</v>
      </c>
      <c r="M97" s="147">
        <v>2E-3</v>
      </c>
      <c r="N97" s="147">
        <f t="shared" si="7"/>
        <v>7.0000000000000007E-2</v>
      </c>
      <c r="O97" s="148">
        <v>20</v>
      </c>
      <c r="P97" s="148">
        <v>42</v>
      </c>
      <c r="Q97" s="147"/>
      <c r="R97" s="147"/>
      <c r="S97" s="147"/>
      <c r="T97" s="151"/>
      <c r="U97" s="151"/>
      <c r="V97" s="151" t="s">
        <v>214</v>
      </c>
      <c r="W97" s="152">
        <v>2.1</v>
      </c>
      <c r="X97" s="145" t="s">
        <v>312</v>
      </c>
      <c r="Y97" s="145" t="s">
        <v>312</v>
      </c>
      <c r="Z97" s="148" t="s">
        <v>305</v>
      </c>
      <c r="AA97" s="148"/>
      <c r="AB97" s="148">
        <v>1</v>
      </c>
      <c r="AC97" s="148"/>
      <c r="AD97" s="148"/>
      <c r="AE97" s="148"/>
      <c r="AF97" s="148"/>
      <c r="AG97" s="148"/>
      <c r="AH97" s="148"/>
      <c r="AJ97" s="85" t="s">
        <v>217</v>
      </c>
      <c r="AK97" s="85" t="s">
        <v>143</v>
      </c>
    </row>
    <row r="98" spans="1:37">
      <c r="A98" s="143">
        <v>37</v>
      </c>
      <c r="B98" s="153" t="s">
        <v>263</v>
      </c>
      <c r="C98" s="145" t="s">
        <v>314</v>
      </c>
      <c r="D98" s="146" t="s">
        <v>315</v>
      </c>
      <c r="E98" s="147">
        <v>9</v>
      </c>
      <c r="F98" s="148" t="s">
        <v>176</v>
      </c>
      <c r="G98" s="149">
        <v>0</v>
      </c>
      <c r="H98" s="149">
        <f t="shared" si="4"/>
        <v>0</v>
      </c>
      <c r="I98" s="149"/>
      <c r="J98" s="149">
        <f t="shared" si="5"/>
        <v>0</v>
      </c>
      <c r="K98" s="150">
        <v>3.3E-3</v>
      </c>
      <c r="L98" s="150">
        <f t="shared" si="6"/>
        <v>2.9700000000000001E-2</v>
      </c>
      <c r="M98" s="147"/>
      <c r="N98" s="147">
        <f t="shared" si="7"/>
        <v>0</v>
      </c>
      <c r="O98" s="148">
        <v>20</v>
      </c>
      <c r="P98" s="148">
        <v>33</v>
      </c>
      <c r="Q98" s="147"/>
      <c r="R98" s="147"/>
      <c r="S98" s="147"/>
      <c r="T98" s="151"/>
      <c r="U98" s="151"/>
      <c r="V98" s="151" t="s">
        <v>214</v>
      </c>
      <c r="W98" s="152">
        <v>2.9430000000000001</v>
      </c>
      <c r="X98" s="145" t="s">
        <v>316</v>
      </c>
      <c r="Y98" s="145" t="s">
        <v>314</v>
      </c>
      <c r="Z98" s="148" t="s">
        <v>305</v>
      </c>
      <c r="AA98" s="148"/>
      <c r="AB98" s="148">
        <v>1</v>
      </c>
      <c r="AC98" s="148"/>
      <c r="AD98" s="148"/>
      <c r="AE98" s="148"/>
      <c r="AF98" s="148"/>
      <c r="AG98" s="148"/>
      <c r="AH98" s="148"/>
      <c r="AJ98" s="85" t="s">
        <v>217</v>
      </c>
      <c r="AK98" s="85" t="s">
        <v>143</v>
      </c>
    </row>
    <row r="99" spans="1:37">
      <c r="A99" s="143">
        <v>38</v>
      </c>
      <c r="B99" s="153" t="s">
        <v>263</v>
      </c>
      <c r="C99" s="145" t="s">
        <v>317</v>
      </c>
      <c r="D99" s="146" t="s">
        <v>318</v>
      </c>
      <c r="E99" s="147">
        <v>35</v>
      </c>
      <c r="F99" s="148" t="s">
        <v>176</v>
      </c>
      <c r="G99" s="149">
        <v>0</v>
      </c>
      <c r="H99" s="149">
        <f t="shared" si="4"/>
        <v>0</v>
      </c>
      <c r="I99" s="149"/>
      <c r="J99" s="149">
        <f t="shared" si="5"/>
        <v>0</v>
      </c>
      <c r="K99" s="150">
        <v>2.3600000000000001E-3</v>
      </c>
      <c r="L99" s="150">
        <f t="shared" si="6"/>
        <v>8.2600000000000007E-2</v>
      </c>
      <c r="M99" s="147"/>
      <c r="N99" s="147">
        <f t="shared" si="7"/>
        <v>0</v>
      </c>
      <c r="O99" s="148">
        <v>20</v>
      </c>
      <c r="P99" s="148">
        <v>46</v>
      </c>
      <c r="Q99" s="147"/>
      <c r="R99" s="147"/>
      <c r="S99" s="147"/>
      <c r="T99" s="151"/>
      <c r="U99" s="151"/>
      <c r="V99" s="151" t="s">
        <v>214</v>
      </c>
      <c r="W99" s="152">
        <v>9.3450000000000006</v>
      </c>
      <c r="X99" s="145" t="s">
        <v>317</v>
      </c>
      <c r="Y99" s="145" t="s">
        <v>317</v>
      </c>
      <c r="Z99" s="148" t="s">
        <v>305</v>
      </c>
      <c r="AA99" s="148"/>
      <c r="AB99" s="148">
        <v>7</v>
      </c>
      <c r="AC99" s="148"/>
      <c r="AD99" s="148"/>
      <c r="AE99" s="148"/>
      <c r="AF99" s="148"/>
      <c r="AG99" s="148"/>
      <c r="AH99" s="148"/>
      <c r="AJ99" s="85" t="s">
        <v>217</v>
      </c>
      <c r="AK99" s="85" t="s">
        <v>143</v>
      </c>
    </row>
    <row r="100" spans="1:37">
      <c r="A100" s="143"/>
      <c r="B100" s="153"/>
      <c r="C100" s="145"/>
      <c r="D100" s="154" t="s">
        <v>319</v>
      </c>
      <c r="E100" s="155"/>
      <c r="F100" s="156"/>
      <c r="G100" s="157"/>
      <c r="H100" s="157"/>
      <c r="I100" s="157"/>
      <c r="J100" s="157"/>
      <c r="K100" s="158"/>
      <c r="L100" s="158"/>
      <c r="M100" s="155"/>
      <c r="N100" s="155"/>
      <c r="O100" s="156"/>
      <c r="P100" s="156"/>
      <c r="Q100" s="155"/>
      <c r="R100" s="155"/>
      <c r="S100" s="155"/>
      <c r="T100" s="159"/>
      <c r="U100" s="159"/>
      <c r="V100" s="159" t="s">
        <v>0</v>
      </c>
      <c r="W100" s="160"/>
      <c r="X100" s="156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</row>
    <row r="101" spans="1:37">
      <c r="A101" s="143"/>
      <c r="B101" s="153"/>
      <c r="C101" s="145"/>
      <c r="D101" s="154" t="s">
        <v>320</v>
      </c>
      <c r="E101" s="155"/>
      <c r="F101" s="156"/>
      <c r="G101" s="157"/>
      <c r="H101" s="157"/>
      <c r="I101" s="157"/>
      <c r="J101" s="157"/>
      <c r="K101" s="158"/>
      <c r="L101" s="158"/>
      <c r="M101" s="155"/>
      <c r="N101" s="155"/>
      <c r="O101" s="156"/>
      <c r="P101" s="156"/>
      <c r="Q101" s="155"/>
      <c r="R101" s="155"/>
      <c r="S101" s="155"/>
      <c r="T101" s="159"/>
      <c r="U101" s="159"/>
      <c r="V101" s="159" t="s">
        <v>0</v>
      </c>
      <c r="W101" s="160"/>
      <c r="X101" s="156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</row>
    <row r="102" spans="1:37">
      <c r="A102" s="143">
        <v>39</v>
      </c>
      <c r="B102" s="153" t="s">
        <v>263</v>
      </c>
      <c r="C102" s="145" t="s">
        <v>321</v>
      </c>
      <c r="D102" s="146" t="s">
        <v>322</v>
      </c>
      <c r="E102" s="147">
        <v>6</v>
      </c>
      <c r="F102" s="148" t="s">
        <v>199</v>
      </c>
      <c r="G102" s="149">
        <v>0</v>
      </c>
      <c r="H102" s="149">
        <f>ROUND(E102*G102,2)</f>
        <v>0</v>
      </c>
      <c r="I102" s="149"/>
      <c r="J102" s="149">
        <f>ROUND(E102*G102,2)</f>
        <v>0</v>
      </c>
      <c r="K102" s="150">
        <v>3.8000000000000002E-4</v>
      </c>
      <c r="L102" s="150">
        <f>E102*K102</f>
        <v>2.2799999999999999E-3</v>
      </c>
      <c r="M102" s="147"/>
      <c r="N102" s="147">
        <f>E102*M102</f>
        <v>0</v>
      </c>
      <c r="O102" s="148">
        <v>20</v>
      </c>
      <c r="P102" s="148">
        <v>48</v>
      </c>
      <c r="Q102" s="147"/>
      <c r="R102" s="147"/>
      <c r="S102" s="147"/>
      <c r="T102" s="151"/>
      <c r="U102" s="151"/>
      <c r="V102" s="151" t="s">
        <v>214</v>
      </c>
      <c r="W102" s="152">
        <v>1.3380000000000001</v>
      </c>
      <c r="X102" s="145" t="s">
        <v>321</v>
      </c>
      <c r="Y102" s="145" t="s">
        <v>321</v>
      </c>
      <c r="Z102" s="148" t="s">
        <v>305</v>
      </c>
      <c r="AA102" s="148"/>
      <c r="AB102" s="148">
        <v>1</v>
      </c>
      <c r="AC102" s="148"/>
      <c r="AD102" s="148"/>
      <c r="AE102" s="148"/>
      <c r="AF102" s="148"/>
      <c r="AG102" s="148"/>
      <c r="AH102" s="148"/>
      <c r="AJ102" s="85" t="s">
        <v>217</v>
      </c>
      <c r="AK102" s="85" t="s">
        <v>143</v>
      </c>
    </row>
    <row r="103" spans="1:37" ht="25.5">
      <c r="A103" s="143">
        <v>40</v>
      </c>
      <c r="B103" s="153" t="s">
        <v>263</v>
      </c>
      <c r="C103" s="145" t="s">
        <v>323</v>
      </c>
      <c r="D103" s="146" t="s">
        <v>324</v>
      </c>
      <c r="E103" s="147">
        <v>6</v>
      </c>
      <c r="F103" s="148" t="s">
        <v>199</v>
      </c>
      <c r="G103" s="149">
        <v>0</v>
      </c>
      <c r="H103" s="149">
        <f>ROUND(E103*G103,2)</f>
        <v>0</v>
      </c>
      <c r="I103" s="149"/>
      <c r="J103" s="149">
        <f>ROUND(E103*G103,2)</f>
        <v>0</v>
      </c>
      <c r="K103" s="150">
        <v>3.8000000000000002E-4</v>
      </c>
      <c r="L103" s="150">
        <f>E103*K103</f>
        <v>2.2799999999999999E-3</v>
      </c>
      <c r="M103" s="147"/>
      <c r="N103" s="147">
        <f>E103*M103</f>
        <v>0</v>
      </c>
      <c r="O103" s="148">
        <v>20</v>
      </c>
      <c r="P103" s="148">
        <v>50</v>
      </c>
      <c r="Q103" s="147"/>
      <c r="R103" s="147"/>
      <c r="S103" s="147"/>
      <c r="T103" s="151"/>
      <c r="U103" s="151"/>
      <c r="V103" s="151" t="s">
        <v>214</v>
      </c>
      <c r="W103" s="152">
        <v>1.3380000000000001</v>
      </c>
      <c r="X103" s="145" t="s">
        <v>323</v>
      </c>
      <c r="Y103" s="145" t="s">
        <v>323</v>
      </c>
      <c r="Z103" s="148" t="s">
        <v>305</v>
      </c>
      <c r="AA103" s="148"/>
      <c r="AB103" s="148">
        <v>1</v>
      </c>
      <c r="AC103" s="148"/>
      <c r="AD103" s="148"/>
      <c r="AE103" s="148"/>
      <c r="AF103" s="148"/>
      <c r="AG103" s="148"/>
      <c r="AH103" s="148"/>
      <c r="AJ103" s="85" t="s">
        <v>217</v>
      </c>
      <c r="AK103" s="85" t="s">
        <v>143</v>
      </c>
    </row>
    <row r="104" spans="1:37">
      <c r="A104" s="143">
        <v>41</v>
      </c>
      <c r="B104" s="153" t="s">
        <v>263</v>
      </c>
      <c r="C104" s="145" t="s">
        <v>325</v>
      </c>
      <c r="D104" s="146" t="s">
        <v>326</v>
      </c>
      <c r="E104" s="147">
        <v>113.3</v>
      </c>
      <c r="F104" s="148" t="s">
        <v>176</v>
      </c>
      <c r="G104" s="149">
        <v>0</v>
      </c>
      <c r="H104" s="149">
        <f>ROUND(E104*G104,2)</f>
        <v>0</v>
      </c>
      <c r="I104" s="149"/>
      <c r="J104" s="149">
        <f>ROUND(E104*G104,2)</f>
        <v>0</v>
      </c>
      <c r="K104" s="150">
        <v>1.42E-3</v>
      </c>
      <c r="L104" s="150">
        <f>E104*K104</f>
        <v>0.160886</v>
      </c>
      <c r="M104" s="147"/>
      <c r="N104" s="147">
        <f>E104*M104</f>
        <v>0</v>
      </c>
      <c r="O104" s="148">
        <v>20</v>
      </c>
      <c r="P104" s="148">
        <v>51</v>
      </c>
      <c r="Q104" s="147"/>
      <c r="R104" s="147"/>
      <c r="S104" s="147"/>
      <c r="T104" s="151"/>
      <c r="U104" s="151"/>
      <c r="V104" s="151" t="s">
        <v>214</v>
      </c>
      <c r="W104" s="152">
        <v>17.901</v>
      </c>
      <c r="X104" s="145" t="s">
        <v>325</v>
      </c>
      <c r="Y104" s="145" t="s">
        <v>325</v>
      </c>
      <c r="Z104" s="148" t="s">
        <v>305</v>
      </c>
      <c r="AA104" s="148"/>
      <c r="AB104" s="148">
        <v>7</v>
      </c>
      <c r="AC104" s="148"/>
      <c r="AD104" s="148"/>
      <c r="AE104" s="148"/>
      <c r="AF104" s="148"/>
      <c r="AG104" s="148"/>
      <c r="AH104" s="148"/>
      <c r="AJ104" s="85" t="s">
        <v>217</v>
      </c>
      <c r="AK104" s="85" t="s">
        <v>143</v>
      </c>
    </row>
    <row r="105" spans="1:37">
      <c r="A105" s="143"/>
      <c r="B105" s="153"/>
      <c r="C105" s="145"/>
      <c r="D105" s="154" t="s">
        <v>288</v>
      </c>
      <c r="E105" s="155"/>
      <c r="F105" s="156"/>
      <c r="G105" s="157"/>
      <c r="H105" s="157"/>
      <c r="I105" s="157"/>
      <c r="J105" s="157"/>
      <c r="K105" s="158"/>
      <c r="L105" s="158"/>
      <c r="M105" s="155"/>
      <c r="N105" s="155"/>
      <c r="O105" s="156"/>
      <c r="P105" s="156"/>
      <c r="Q105" s="155"/>
      <c r="R105" s="155"/>
      <c r="S105" s="155"/>
      <c r="T105" s="159"/>
      <c r="U105" s="159"/>
      <c r="V105" s="159" t="s">
        <v>0</v>
      </c>
      <c r="W105" s="160"/>
      <c r="X105" s="156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</row>
    <row r="106" spans="1:37">
      <c r="A106" s="143"/>
      <c r="B106" s="153"/>
      <c r="C106" s="145"/>
      <c r="D106" s="154" t="s">
        <v>327</v>
      </c>
      <c r="E106" s="155"/>
      <c r="F106" s="156"/>
      <c r="G106" s="157"/>
      <c r="H106" s="157"/>
      <c r="I106" s="157"/>
      <c r="J106" s="157"/>
      <c r="K106" s="158"/>
      <c r="L106" s="158"/>
      <c r="M106" s="155"/>
      <c r="N106" s="155"/>
      <c r="O106" s="156"/>
      <c r="P106" s="156"/>
      <c r="Q106" s="155"/>
      <c r="R106" s="155"/>
      <c r="S106" s="155"/>
      <c r="T106" s="159"/>
      <c r="U106" s="159"/>
      <c r="V106" s="159" t="s">
        <v>0</v>
      </c>
      <c r="W106" s="160"/>
      <c r="X106" s="156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</row>
    <row r="107" spans="1:37">
      <c r="A107" s="143"/>
      <c r="B107" s="153"/>
      <c r="C107" s="145"/>
      <c r="D107" s="154" t="s">
        <v>328</v>
      </c>
      <c r="E107" s="155"/>
      <c r="F107" s="156"/>
      <c r="G107" s="157"/>
      <c r="H107" s="157"/>
      <c r="I107" s="157"/>
      <c r="J107" s="157"/>
      <c r="K107" s="158"/>
      <c r="L107" s="158"/>
      <c r="M107" s="155"/>
      <c r="N107" s="155"/>
      <c r="O107" s="156"/>
      <c r="P107" s="156"/>
      <c r="Q107" s="155"/>
      <c r="R107" s="155"/>
      <c r="S107" s="155"/>
      <c r="T107" s="159"/>
      <c r="U107" s="159"/>
      <c r="V107" s="159" t="s">
        <v>0</v>
      </c>
      <c r="W107" s="160"/>
      <c r="X107" s="156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</row>
    <row r="108" spans="1:37">
      <c r="A108" s="143"/>
      <c r="B108" s="153"/>
      <c r="C108" s="145"/>
      <c r="D108" s="154" t="s">
        <v>329</v>
      </c>
      <c r="E108" s="155"/>
      <c r="F108" s="156"/>
      <c r="G108" s="157"/>
      <c r="H108" s="157"/>
      <c r="I108" s="157"/>
      <c r="J108" s="157"/>
      <c r="K108" s="158"/>
      <c r="L108" s="158"/>
      <c r="M108" s="155"/>
      <c r="N108" s="155"/>
      <c r="O108" s="156"/>
      <c r="P108" s="156"/>
      <c r="Q108" s="155"/>
      <c r="R108" s="155"/>
      <c r="S108" s="155"/>
      <c r="T108" s="159"/>
      <c r="U108" s="159"/>
      <c r="V108" s="159" t="s">
        <v>0</v>
      </c>
      <c r="W108" s="160"/>
      <c r="X108" s="156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</row>
    <row r="109" spans="1:37">
      <c r="A109" s="143"/>
      <c r="B109" s="153"/>
      <c r="C109" s="145"/>
      <c r="D109" s="154" t="s">
        <v>330</v>
      </c>
      <c r="E109" s="155"/>
      <c r="F109" s="156"/>
      <c r="G109" s="157"/>
      <c r="H109" s="157"/>
      <c r="I109" s="157"/>
      <c r="J109" s="157"/>
      <c r="K109" s="158"/>
      <c r="L109" s="158"/>
      <c r="M109" s="155"/>
      <c r="N109" s="155"/>
      <c r="O109" s="156"/>
      <c r="P109" s="156"/>
      <c r="Q109" s="155"/>
      <c r="R109" s="155"/>
      <c r="S109" s="155"/>
      <c r="T109" s="159"/>
      <c r="U109" s="159"/>
      <c r="V109" s="159" t="s">
        <v>0</v>
      </c>
      <c r="W109" s="160"/>
      <c r="X109" s="156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</row>
    <row r="110" spans="1:37">
      <c r="A110" s="143"/>
      <c r="B110" s="153"/>
      <c r="C110" s="145"/>
      <c r="D110" s="154" t="s">
        <v>331</v>
      </c>
      <c r="E110" s="155"/>
      <c r="F110" s="156"/>
      <c r="G110" s="157"/>
      <c r="H110" s="157"/>
      <c r="I110" s="157"/>
      <c r="J110" s="157"/>
      <c r="K110" s="158"/>
      <c r="L110" s="158"/>
      <c r="M110" s="155"/>
      <c r="N110" s="155"/>
      <c r="O110" s="156"/>
      <c r="P110" s="156"/>
      <c r="Q110" s="155"/>
      <c r="R110" s="155"/>
      <c r="S110" s="155"/>
      <c r="T110" s="159"/>
      <c r="U110" s="159"/>
      <c r="V110" s="159" t="s">
        <v>0</v>
      </c>
      <c r="W110" s="160"/>
      <c r="X110" s="156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</row>
    <row r="111" spans="1:37">
      <c r="A111" s="143"/>
      <c r="B111" s="153"/>
      <c r="C111" s="145"/>
      <c r="D111" s="154" t="s">
        <v>332</v>
      </c>
      <c r="E111" s="155"/>
      <c r="F111" s="156"/>
      <c r="G111" s="157"/>
      <c r="H111" s="157"/>
      <c r="I111" s="157"/>
      <c r="J111" s="157"/>
      <c r="K111" s="158"/>
      <c r="L111" s="158"/>
      <c r="M111" s="155"/>
      <c r="N111" s="155"/>
      <c r="O111" s="156"/>
      <c r="P111" s="156"/>
      <c r="Q111" s="155"/>
      <c r="R111" s="155"/>
      <c r="S111" s="155"/>
      <c r="T111" s="159"/>
      <c r="U111" s="159"/>
      <c r="V111" s="159" t="s">
        <v>0</v>
      </c>
      <c r="W111" s="160"/>
      <c r="X111" s="156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</row>
    <row r="112" spans="1:37">
      <c r="A112" s="143"/>
      <c r="B112" s="153"/>
      <c r="C112" s="145"/>
      <c r="D112" s="154" t="s">
        <v>333</v>
      </c>
      <c r="E112" s="155"/>
      <c r="F112" s="156"/>
      <c r="G112" s="157"/>
      <c r="H112" s="157"/>
      <c r="I112" s="157"/>
      <c r="J112" s="157"/>
      <c r="K112" s="158"/>
      <c r="L112" s="158"/>
      <c r="M112" s="155"/>
      <c r="N112" s="155"/>
      <c r="O112" s="156"/>
      <c r="P112" s="156"/>
      <c r="Q112" s="155"/>
      <c r="R112" s="155"/>
      <c r="S112" s="155"/>
      <c r="T112" s="159"/>
      <c r="U112" s="159"/>
      <c r="V112" s="159" t="s">
        <v>0</v>
      </c>
      <c r="W112" s="160"/>
      <c r="X112" s="156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</row>
    <row r="113" spans="1:37">
      <c r="A113" s="143"/>
      <c r="B113" s="153"/>
      <c r="C113" s="145"/>
      <c r="D113" s="154" t="s">
        <v>334</v>
      </c>
      <c r="E113" s="155"/>
      <c r="F113" s="156"/>
      <c r="G113" s="157"/>
      <c r="H113" s="157"/>
      <c r="I113" s="157"/>
      <c r="J113" s="157"/>
      <c r="K113" s="158"/>
      <c r="L113" s="158"/>
      <c r="M113" s="155"/>
      <c r="N113" s="155"/>
      <c r="O113" s="156"/>
      <c r="P113" s="156"/>
      <c r="Q113" s="155"/>
      <c r="R113" s="155"/>
      <c r="S113" s="155"/>
      <c r="T113" s="159"/>
      <c r="U113" s="159"/>
      <c r="V113" s="159" t="s">
        <v>0</v>
      </c>
      <c r="W113" s="160"/>
      <c r="X113" s="156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</row>
    <row r="114" spans="1:37">
      <c r="A114" s="143">
        <v>42</v>
      </c>
      <c r="B114" s="153" t="s">
        <v>263</v>
      </c>
      <c r="C114" s="145" t="s">
        <v>335</v>
      </c>
      <c r="D114" s="146" t="s">
        <v>336</v>
      </c>
      <c r="E114" s="147">
        <v>6</v>
      </c>
      <c r="F114" s="148" t="s">
        <v>199</v>
      </c>
      <c r="G114" s="149">
        <v>0</v>
      </c>
      <c r="H114" s="149">
        <f>ROUND(E114*G114,2)</f>
        <v>0</v>
      </c>
      <c r="I114" s="149"/>
      <c r="J114" s="149">
        <f>ROUND(E114*G114,2)</f>
        <v>0</v>
      </c>
      <c r="K114" s="150">
        <v>2.5000000000000001E-4</v>
      </c>
      <c r="L114" s="150">
        <f>E114*K114</f>
        <v>1.5E-3</v>
      </c>
      <c r="M114" s="147"/>
      <c r="N114" s="147">
        <f>E114*M114</f>
        <v>0</v>
      </c>
      <c r="O114" s="148">
        <v>20</v>
      </c>
      <c r="P114" s="148">
        <v>53</v>
      </c>
      <c r="Q114" s="147"/>
      <c r="R114" s="147"/>
      <c r="S114" s="147"/>
      <c r="T114" s="151"/>
      <c r="U114" s="151"/>
      <c r="V114" s="151" t="s">
        <v>214</v>
      </c>
      <c r="W114" s="152">
        <v>1.1040000000000001</v>
      </c>
      <c r="X114" s="145" t="s">
        <v>335</v>
      </c>
      <c r="Y114" s="145" t="s">
        <v>335</v>
      </c>
      <c r="Z114" s="148" t="s">
        <v>305</v>
      </c>
      <c r="AA114" s="148"/>
      <c r="AB114" s="148">
        <v>1</v>
      </c>
      <c r="AC114" s="148"/>
      <c r="AD114" s="148"/>
      <c r="AE114" s="148"/>
      <c r="AF114" s="148"/>
      <c r="AG114" s="148"/>
      <c r="AH114" s="148"/>
      <c r="AJ114" s="85" t="s">
        <v>217</v>
      </c>
      <c r="AK114" s="85" t="s">
        <v>143</v>
      </c>
    </row>
    <row r="115" spans="1:37">
      <c r="A115" s="143">
        <v>43</v>
      </c>
      <c r="B115" s="153" t="s">
        <v>296</v>
      </c>
      <c r="C115" s="145" t="s">
        <v>337</v>
      </c>
      <c r="D115" s="146" t="s">
        <v>338</v>
      </c>
      <c r="E115" s="147">
        <v>415.04</v>
      </c>
      <c r="F115" s="148" t="s">
        <v>138</v>
      </c>
      <c r="G115" s="149">
        <v>0</v>
      </c>
      <c r="H115" s="149">
        <f>ROUND(E115*G115,2)</f>
        <v>0</v>
      </c>
      <c r="I115" s="149"/>
      <c r="J115" s="149">
        <f>ROUND(E115*G115,2)</f>
        <v>0</v>
      </c>
      <c r="K115" s="150">
        <v>1.9000000000000001E-4</v>
      </c>
      <c r="L115" s="150">
        <f>E115*K115</f>
        <v>7.8857600000000014E-2</v>
      </c>
      <c r="M115" s="147"/>
      <c r="N115" s="147">
        <f>E115*M115</f>
        <v>0</v>
      </c>
      <c r="O115" s="148">
        <v>20</v>
      </c>
      <c r="P115" s="148" t="s">
        <v>339</v>
      </c>
      <c r="Q115" s="147"/>
      <c r="R115" s="147"/>
      <c r="S115" s="147"/>
      <c r="T115" s="151"/>
      <c r="U115" s="151"/>
      <c r="V115" s="151" t="s">
        <v>214</v>
      </c>
      <c r="W115" s="152">
        <v>11.206</v>
      </c>
      <c r="X115" s="145" t="s">
        <v>340</v>
      </c>
      <c r="Y115" s="145" t="s">
        <v>337</v>
      </c>
      <c r="Z115" s="148" t="s">
        <v>287</v>
      </c>
      <c r="AA115" s="148"/>
      <c r="AB115" s="148">
        <v>7</v>
      </c>
      <c r="AC115" s="148"/>
      <c r="AD115" s="148"/>
      <c r="AE115" s="148"/>
      <c r="AF115" s="148"/>
      <c r="AG115" s="148"/>
      <c r="AH115" s="148"/>
      <c r="AJ115" s="85" t="s">
        <v>217</v>
      </c>
      <c r="AK115" s="85" t="s">
        <v>143</v>
      </c>
    </row>
    <row r="116" spans="1:37" ht="25.5">
      <c r="A116" s="143">
        <v>44</v>
      </c>
      <c r="B116" s="153" t="s">
        <v>263</v>
      </c>
      <c r="C116" s="145" t="s">
        <v>341</v>
      </c>
      <c r="D116" s="146" t="s">
        <v>342</v>
      </c>
      <c r="E116" s="147">
        <v>0</v>
      </c>
      <c r="F116" s="148" t="s">
        <v>58</v>
      </c>
      <c r="G116" s="149">
        <v>0</v>
      </c>
      <c r="H116" s="149">
        <f>ROUND(E116*G116,2)</f>
        <v>0</v>
      </c>
      <c r="I116" s="149"/>
      <c r="J116" s="149">
        <f>ROUND(E116*G116,2)</f>
        <v>0</v>
      </c>
      <c r="K116" s="150"/>
      <c r="L116" s="150">
        <f>E116*K116</f>
        <v>0</v>
      </c>
      <c r="M116" s="147"/>
      <c r="N116" s="147">
        <f>E116*M116</f>
        <v>0</v>
      </c>
      <c r="O116" s="148">
        <v>20</v>
      </c>
      <c r="P116" s="148">
        <v>292</v>
      </c>
      <c r="Q116" s="147"/>
      <c r="R116" s="147"/>
      <c r="S116" s="147"/>
      <c r="T116" s="151"/>
      <c r="U116" s="151"/>
      <c r="V116" s="151" t="s">
        <v>214</v>
      </c>
      <c r="W116" s="152"/>
      <c r="X116" s="145" t="s">
        <v>343</v>
      </c>
      <c r="Y116" s="145" t="s">
        <v>341</v>
      </c>
      <c r="Z116" s="148" t="s">
        <v>305</v>
      </c>
      <c r="AA116" s="148"/>
      <c r="AB116" s="148">
        <v>1</v>
      </c>
      <c r="AC116" s="148"/>
      <c r="AD116" s="148"/>
      <c r="AE116" s="148"/>
      <c r="AF116" s="148"/>
      <c r="AG116" s="148"/>
      <c r="AH116" s="148"/>
      <c r="AJ116" s="85" t="s">
        <v>217</v>
      </c>
      <c r="AK116" s="85" t="s">
        <v>143</v>
      </c>
    </row>
    <row r="117" spans="1:37">
      <c r="A117" s="143"/>
      <c r="B117" s="153"/>
      <c r="C117" s="145"/>
      <c r="D117" s="161" t="s">
        <v>344</v>
      </c>
      <c r="E117" s="162">
        <f>J117</f>
        <v>0</v>
      </c>
      <c r="F117" s="148"/>
      <c r="G117" s="149"/>
      <c r="H117" s="162">
        <f>SUM(H68:H116)</f>
        <v>0</v>
      </c>
      <c r="I117" s="162">
        <f>SUM(I68:I116)</f>
        <v>0</v>
      </c>
      <c r="J117" s="162">
        <f>SUM(J68:J116)</f>
        <v>0</v>
      </c>
      <c r="K117" s="150"/>
      <c r="L117" s="163">
        <f>SUM(L68:L116)</f>
        <v>1.8314604000000005</v>
      </c>
      <c r="M117" s="147"/>
      <c r="N117" s="164">
        <f>SUM(N68:N116)</f>
        <v>3.5951799999999996</v>
      </c>
      <c r="O117" s="148"/>
      <c r="P117" s="148"/>
      <c r="Q117" s="147"/>
      <c r="R117" s="147"/>
      <c r="S117" s="147"/>
      <c r="T117" s="151"/>
      <c r="U117" s="151"/>
      <c r="V117" s="151"/>
      <c r="W117" s="152">
        <f>SUM(W68:W116)</f>
        <v>703.32600000000014</v>
      </c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</row>
    <row r="118" spans="1:37">
      <c r="A118" s="143"/>
      <c r="B118" s="153"/>
      <c r="C118" s="145"/>
      <c r="D118" s="146"/>
      <c r="E118" s="147"/>
      <c r="F118" s="148"/>
      <c r="G118" s="149"/>
      <c r="H118" s="149"/>
      <c r="I118" s="149"/>
      <c r="J118" s="149"/>
      <c r="K118" s="150"/>
      <c r="L118" s="150"/>
      <c r="M118" s="147"/>
      <c r="N118" s="147"/>
      <c r="O118" s="148"/>
      <c r="P118" s="148"/>
      <c r="Q118" s="147"/>
      <c r="R118" s="147"/>
      <c r="S118" s="147"/>
      <c r="T118" s="151"/>
      <c r="U118" s="151"/>
      <c r="V118" s="151"/>
      <c r="W118" s="152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</row>
    <row r="119" spans="1:37">
      <c r="A119" s="143"/>
      <c r="B119" s="145" t="s">
        <v>345</v>
      </c>
      <c r="C119" s="145"/>
      <c r="D119" s="146"/>
      <c r="E119" s="147"/>
      <c r="F119" s="148"/>
      <c r="G119" s="149"/>
      <c r="H119" s="149"/>
      <c r="I119" s="149"/>
      <c r="J119" s="149"/>
      <c r="K119" s="150"/>
      <c r="L119" s="150"/>
      <c r="M119" s="147"/>
      <c r="N119" s="147"/>
      <c r="O119" s="148"/>
      <c r="P119" s="148"/>
      <c r="Q119" s="147"/>
      <c r="R119" s="147"/>
      <c r="S119" s="147"/>
      <c r="T119" s="151"/>
      <c r="U119" s="151"/>
      <c r="V119" s="151"/>
      <c r="W119" s="152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</row>
    <row r="120" spans="1:37" ht="25.5">
      <c r="A120" s="143">
        <v>45</v>
      </c>
      <c r="B120" s="153" t="s">
        <v>346</v>
      </c>
      <c r="C120" s="145" t="s">
        <v>347</v>
      </c>
      <c r="D120" s="146" t="s">
        <v>348</v>
      </c>
      <c r="E120" s="147">
        <v>2</v>
      </c>
      <c r="F120" s="148" t="s">
        <v>199</v>
      </c>
      <c r="G120" s="149">
        <v>0</v>
      </c>
      <c r="H120" s="149">
        <f>ROUND(E120*G120,2)</f>
        <v>0</v>
      </c>
      <c r="I120" s="149"/>
      <c r="J120" s="149">
        <f>ROUND(E120*G120,2)</f>
        <v>0</v>
      </c>
      <c r="K120" s="150">
        <v>2.0000000000000002E-5</v>
      </c>
      <c r="L120" s="150">
        <f>E120*K120</f>
        <v>4.0000000000000003E-5</v>
      </c>
      <c r="M120" s="147"/>
      <c r="N120" s="147">
        <f>E120*M120</f>
        <v>0</v>
      </c>
      <c r="O120" s="148">
        <v>20</v>
      </c>
      <c r="P120" s="148">
        <v>282</v>
      </c>
      <c r="Q120" s="147"/>
      <c r="R120" s="147"/>
      <c r="S120" s="147"/>
      <c r="T120" s="151"/>
      <c r="U120" s="151"/>
      <c r="V120" s="151" t="s">
        <v>214</v>
      </c>
      <c r="W120" s="152">
        <v>1.8979999999999999</v>
      </c>
      <c r="X120" s="145" t="s">
        <v>349</v>
      </c>
      <c r="Y120" s="145" t="s">
        <v>347</v>
      </c>
      <c r="Z120" s="148" t="s">
        <v>260</v>
      </c>
      <c r="AA120" s="148"/>
      <c r="AB120" s="148">
        <v>7</v>
      </c>
      <c r="AC120" s="148"/>
      <c r="AD120" s="148"/>
      <c r="AE120" s="148"/>
      <c r="AF120" s="148"/>
      <c r="AG120" s="148"/>
      <c r="AH120" s="148"/>
      <c r="AJ120" s="85" t="s">
        <v>217</v>
      </c>
      <c r="AK120" s="85" t="s">
        <v>143</v>
      </c>
    </row>
    <row r="121" spans="1:37">
      <c r="A121" s="143"/>
      <c r="B121" s="153"/>
      <c r="C121" s="145"/>
      <c r="D121" s="154" t="s">
        <v>350</v>
      </c>
      <c r="E121" s="155"/>
      <c r="F121" s="156"/>
      <c r="G121" s="157"/>
      <c r="H121" s="157"/>
      <c r="I121" s="157"/>
      <c r="J121" s="157"/>
      <c r="K121" s="158"/>
      <c r="L121" s="158"/>
      <c r="M121" s="155"/>
      <c r="N121" s="155"/>
      <c r="O121" s="156"/>
      <c r="P121" s="156"/>
      <c r="Q121" s="155"/>
      <c r="R121" s="155"/>
      <c r="S121" s="155"/>
      <c r="T121" s="159"/>
      <c r="U121" s="159"/>
      <c r="V121" s="159" t="s">
        <v>0</v>
      </c>
      <c r="W121" s="160"/>
      <c r="X121" s="156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</row>
    <row r="122" spans="1:37">
      <c r="A122" s="143"/>
      <c r="B122" s="153"/>
      <c r="C122" s="145"/>
      <c r="D122" s="154" t="s">
        <v>351</v>
      </c>
      <c r="E122" s="155"/>
      <c r="F122" s="156"/>
      <c r="G122" s="157"/>
      <c r="H122" s="157"/>
      <c r="I122" s="157"/>
      <c r="J122" s="157"/>
      <c r="K122" s="158"/>
      <c r="L122" s="158"/>
      <c r="M122" s="155"/>
      <c r="N122" s="155"/>
      <c r="O122" s="156"/>
      <c r="P122" s="156"/>
      <c r="Q122" s="155"/>
      <c r="R122" s="155"/>
      <c r="S122" s="155"/>
      <c r="T122" s="159"/>
      <c r="U122" s="159"/>
      <c r="V122" s="159" t="s">
        <v>0</v>
      </c>
      <c r="W122" s="160"/>
      <c r="X122" s="156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</row>
    <row r="123" spans="1:37" ht="25.5">
      <c r="A123" s="143"/>
      <c r="B123" s="153"/>
      <c r="C123" s="145"/>
      <c r="D123" s="154" t="s">
        <v>352</v>
      </c>
      <c r="E123" s="155"/>
      <c r="F123" s="156"/>
      <c r="G123" s="157"/>
      <c r="H123" s="157"/>
      <c r="I123" s="157"/>
      <c r="J123" s="157"/>
      <c r="K123" s="158"/>
      <c r="L123" s="158"/>
      <c r="M123" s="155"/>
      <c r="N123" s="155"/>
      <c r="O123" s="156"/>
      <c r="P123" s="156"/>
      <c r="Q123" s="155"/>
      <c r="R123" s="155"/>
      <c r="S123" s="155"/>
      <c r="T123" s="159"/>
      <c r="U123" s="159"/>
      <c r="V123" s="159" t="s">
        <v>0</v>
      </c>
      <c r="W123" s="160"/>
      <c r="X123" s="156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</row>
    <row r="124" spans="1:37">
      <c r="A124" s="143"/>
      <c r="B124" s="153"/>
      <c r="C124" s="145"/>
      <c r="D124" s="154" t="s">
        <v>353</v>
      </c>
      <c r="E124" s="155"/>
      <c r="F124" s="156"/>
      <c r="G124" s="157"/>
      <c r="H124" s="157"/>
      <c r="I124" s="157"/>
      <c r="J124" s="157"/>
      <c r="K124" s="158"/>
      <c r="L124" s="158"/>
      <c r="M124" s="155"/>
      <c r="N124" s="155"/>
      <c r="O124" s="156"/>
      <c r="P124" s="156"/>
      <c r="Q124" s="155"/>
      <c r="R124" s="155"/>
      <c r="S124" s="155"/>
      <c r="T124" s="159"/>
      <c r="U124" s="159"/>
      <c r="V124" s="159" t="s">
        <v>0</v>
      </c>
      <c r="W124" s="160"/>
      <c r="X124" s="156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</row>
    <row r="125" spans="1:37">
      <c r="A125" s="143"/>
      <c r="B125" s="153"/>
      <c r="C125" s="145"/>
      <c r="D125" s="154" t="s">
        <v>354</v>
      </c>
      <c r="E125" s="155"/>
      <c r="F125" s="156"/>
      <c r="G125" s="157"/>
      <c r="H125" s="157"/>
      <c r="I125" s="157"/>
      <c r="J125" s="157"/>
      <c r="K125" s="158"/>
      <c r="L125" s="158"/>
      <c r="M125" s="155"/>
      <c r="N125" s="155"/>
      <c r="O125" s="156"/>
      <c r="P125" s="156"/>
      <c r="Q125" s="155"/>
      <c r="R125" s="155"/>
      <c r="S125" s="155"/>
      <c r="T125" s="159"/>
      <c r="U125" s="159"/>
      <c r="V125" s="159" t="s">
        <v>0</v>
      </c>
      <c r="W125" s="160"/>
      <c r="X125" s="156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</row>
    <row r="126" spans="1:37">
      <c r="A126" s="143"/>
      <c r="B126" s="153"/>
      <c r="C126" s="145"/>
      <c r="D126" s="154" t="s">
        <v>355</v>
      </c>
      <c r="E126" s="155"/>
      <c r="F126" s="156"/>
      <c r="G126" s="157"/>
      <c r="H126" s="157"/>
      <c r="I126" s="157"/>
      <c r="J126" s="157"/>
      <c r="K126" s="158"/>
      <c r="L126" s="158"/>
      <c r="M126" s="155"/>
      <c r="N126" s="155"/>
      <c r="O126" s="156"/>
      <c r="P126" s="156"/>
      <c r="Q126" s="155"/>
      <c r="R126" s="155"/>
      <c r="S126" s="155"/>
      <c r="T126" s="159"/>
      <c r="U126" s="159"/>
      <c r="V126" s="159" t="s">
        <v>0</v>
      </c>
      <c r="W126" s="160"/>
      <c r="X126" s="156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</row>
    <row r="127" spans="1:37" ht="25.5">
      <c r="A127" s="143">
        <v>46</v>
      </c>
      <c r="B127" s="153" t="s">
        <v>346</v>
      </c>
      <c r="C127" s="145" t="s">
        <v>356</v>
      </c>
      <c r="D127" s="146" t="s">
        <v>357</v>
      </c>
      <c r="E127" s="147">
        <v>0</v>
      </c>
      <c r="F127" s="148" t="s">
        <v>58</v>
      </c>
      <c r="G127" s="149">
        <v>0</v>
      </c>
      <c r="H127" s="149">
        <f>ROUND(E127*G127,2)</f>
        <v>0</v>
      </c>
      <c r="I127" s="149"/>
      <c r="J127" s="149">
        <f>ROUND(E127*G127,2)</f>
        <v>0</v>
      </c>
      <c r="K127" s="150"/>
      <c r="L127" s="150">
        <f>E127*K127</f>
        <v>0</v>
      </c>
      <c r="M127" s="147"/>
      <c r="N127" s="147">
        <f>E127*M127</f>
        <v>0</v>
      </c>
      <c r="O127" s="148">
        <v>20</v>
      </c>
      <c r="P127" s="148">
        <v>282</v>
      </c>
      <c r="Q127" s="147"/>
      <c r="R127" s="147"/>
      <c r="S127" s="147"/>
      <c r="T127" s="151"/>
      <c r="U127" s="151"/>
      <c r="V127" s="151" t="s">
        <v>214</v>
      </c>
      <c r="W127" s="152"/>
      <c r="X127" s="145" t="s">
        <v>358</v>
      </c>
      <c r="Y127" s="145" t="s">
        <v>356</v>
      </c>
      <c r="Z127" s="148" t="s">
        <v>260</v>
      </c>
      <c r="AA127" s="148"/>
      <c r="AB127" s="148">
        <v>1</v>
      </c>
      <c r="AC127" s="148"/>
      <c r="AD127" s="148"/>
      <c r="AE127" s="148"/>
      <c r="AF127" s="148"/>
      <c r="AG127" s="148"/>
      <c r="AH127" s="148"/>
      <c r="AJ127" s="85" t="s">
        <v>217</v>
      </c>
      <c r="AK127" s="85" t="s">
        <v>143</v>
      </c>
    </row>
    <row r="128" spans="1:37">
      <c r="A128" s="143"/>
      <c r="B128" s="153"/>
      <c r="C128" s="145"/>
      <c r="D128" s="161" t="s">
        <v>359</v>
      </c>
      <c r="E128" s="162">
        <f>J128</f>
        <v>0</v>
      </c>
      <c r="F128" s="148"/>
      <c r="G128" s="149"/>
      <c r="H128" s="162">
        <f>SUM(H119:H127)</f>
        <v>0</v>
      </c>
      <c r="I128" s="162">
        <f>SUM(I119:I127)</f>
        <v>0</v>
      </c>
      <c r="J128" s="162">
        <f>SUM(J119:J127)</f>
        <v>0</v>
      </c>
      <c r="K128" s="150"/>
      <c r="L128" s="163">
        <f>SUM(L119:L127)</f>
        <v>4.0000000000000003E-5</v>
      </c>
      <c r="M128" s="147"/>
      <c r="N128" s="164">
        <f>SUM(N119:N127)</f>
        <v>0</v>
      </c>
      <c r="O128" s="148"/>
      <c r="P128" s="148"/>
      <c r="Q128" s="147"/>
      <c r="R128" s="147"/>
      <c r="S128" s="147"/>
      <c r="T128" s="151"/>
      <c r="U128" s="151"/>
      <c r="V128" s="151"/>
      <c r="W128" s="152">
        <f>SUM(W119:W127)</f>
        <v>1.8979999999999999</v>
      </c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</row>
    <row r="129" spans="1:37">
      <c r="A129" s="143"/>
      <c r="B129" s="153"/>
      <c r="C129" s="145"/>
      <c r="D129" s="146"/>
      <c r="E129" s="147"/>
      <c r="F129" s="148"/>
      <c r="G129" s="149"/>
      <c r="H129" s="149"/>
      <c r="I129" s="149"/>
      <c r="J129" s="149"/>
      <c r="K129" s="150"/>
      <c r="L129" s="150"/>
      <c r="M129" s="147"/>
      <c r="N129" s="147"/>
      <c r="O129" s="148"/>
      <c r="P129" s="148"/>
      <c r="Q129" s="147"/>
      <c r="R129" s="147"/>
      <c r="S129" s="147"/>
      <c r="T129" s="151"/>
      <c r="U129" s="151"/>
      <c r="V129" s="151"/>
      <c r="W129" s="152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</row>
    <row r="130" spans="1:37">
      <c r="A130" s="143"/>
      <c r="B130" s="153"/>
      <c r="C130" s="145"/>
      <c r="D130" s="161" t="s">
        <v>360</v>
      </c>
      <c r="E130" s="164">
        <f>J130</f>
        <v>0</v>
      </c>
      <c r="F130" s="148"/>
      <c r="G130" s="149"/>
      <c r="H130" s="162">
        <f>+H66+H117+H128</f>
        <v>0</v>
      </c>
      <c r="I130" s="162">
        <f>+I66+I117+I128</f>
        <v>0</v>
      </c>
      <c r="J130" s="162">
        <f>+J66+J117+J128</f>
        <v>0</v>
      </c>
      <c r="K130" s="150"/>
      <c r="L130" s="163">
        <f>+L66+L117+L128</f>
        <v>11.884661620000003</v>
      </c>
      <c r="M130" s="147"/>
      <c r="N130" s="164">
        <f>+N66+N117+N128</f>
        <v>9.6707799999999988</v>
      </c>
      <c r="O130" s="148"/>
      <c r="P130" s="148"/>
      <c r="Q130" s="147"/>
      <c r="R130" s="147"/>
      <c r="S130" s="147"/>
      <c r="T130" s="151"/>
      <c r="U130" s="151"/>
      <c r="V130" s="151"/>
      <c r="W130" s="152">
        <f>+W66+W117+W128</f>
        <v>1065.5510000000002</v>
      </c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</row>
    <row r="131" spans="1:37">
      <c r="A131" s="143"/>
      <c r="B131" s="153"/>
      <c r="C131" s="145"/>
      <c r="D131" s="146"/>
      <c r="E131" s="147"/>
      <c r="F131" s="148"/>
      <c r="G131" s="149"/>
      <c r="H131" s="149"/>
      <c r="I131" s="149"/>
      <c r="J131" s="149"/>
      <c r="K131" s="150"/>
      <c r="L131" s="150"/>
      <c r="M131" s="147"/>
      <c r="N131" s="147"/>
      <c r="O131" s="148"/>
      <c r="P131" s="148"/>
      <c r="Q131" s="147"/>
      <c r="R131" s="147"/>
      <c r="S131" s="147"/>
      <c r="T131" s="151"/>
      <c r="U131" s="151"/>
      <c r="V131" s="151"/>
      <c r="W131" s="152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</row>
    <row r="132" spans="1:37">
      <c r="A132" s="143"/>
      <c r="B132" s="144" t="s">
        <v>361</v>
      </c>
      <c r="C132" s="145"/>
      <c r="D132" s="146"/>
      <c r="E132" s="147"/>
      <c r="F132" s="148"/>
      <c r="G132" s="149"/>
      <c r="H132" s="149"/>
      <c r="I132" s="149"/>
      <c r="J132" s="149"/>
      <c r="K132" s="150"/>
      <c r="L132" s="150"/>
      <c r="M132" s="147"/>
      <c r="N132" s="147"/>
      <c r="O132" s="148"/>
      <c r="P132" s="148"/>
      <c r="Q132" s="147"/>
      <c r="R132" s="147"/>
      <c r="S132" s="147"/>
      <c r="T132" s="151"/>
      <c r="U132" s="151"/>
      <c r="V132" s="151"/>
      <c r="W132" s="152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</row>
    <row r="133" spans="1:37">
      <c r="A133" s="143"/>
      <c r="B133" s="145" t="s">
        <v>362</v>
      </c>
      <c r="C133" s="145"/>
      <c r="D133" s="146"/>
      <c r="E133" s="147"/>
      <c r="F133" s="148"/>
      <c r="G133" s="149"/>
      <c r="H133" s="149"/>
      <c r="I133" s="149"/>
      <c r="J133" s="149"/>
      <c r="K133" s="150"/>
      <c r="L133" s="150"/>
      <c r="M133" s="147"/>
      <c r="N133" s="147"/>
      <c r="O133" s="148"/>
      <c r="P133" s="148"/>
      <c r="Q133" s="147"/>
      <c r="R133" s="147"/>
      <c r="S133" s="147"/>
      <c r="T133" s="151"/>
      <c r="U133" s="151"/>
      <c r="V133" s="151"/>
      <c r="W133" s="152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</row>
    <row r="134" spans="1:37" ht="25.5">
      <c r="A134" s="143">
        <v>47</v>
      </c>
      <c r="B134" s="153" t="s">
        <v>363</v>
      </c>
      <c r="C134" s="145" t="s">
        <v>364</v>
      </c>
      <c r="D134" s="146" t="s">
        <v>365</v>
      </c>
      <c r="E134" s="147">
        <v>90</v>
      </c>
      <c r="F134" s="148" t="s">
        <v>176</v>
      </c>
      <c r="G134" s="149">
        <v>0</v>
      </c>
      <c r="H134" s="149">
        <f>ROUND(E134*G134,2)</f>
        <v>0</v>
      </c>
      <c r="I134" s="149"/>
      <c r="J134" s="149">
        <f t="shared" ref="J134:J148" si="8">ROUND(E134*G134,2)</f>
        <v>0</v>
      </c>
      <c r="K134" s="150"/>
      <c r="L134" s="150">
        <f t="shared" ref="L134:L148" si="9">E134*K134</f>
        <v>0</v>
      </c>
      <c r="M134" s="147"/>
      <c r="N134" s="147">
        <f t="shared" ref="N134:N148" si="10">E134*M134</f>
        <v>0</v>
      </c>
      <c r="O134" s="148">
        <v>20</v>
      </c>
      <c r="P134" s="148">
        <v>282</v>
      </c>
      <c r="Q134" s="147"/>
      <c r="R134" s="147"/>
      <c r="S134" s="147"/>
      <c r="T134" s="151"/>
      <c r="U134" s="151"/>
      <c r="V134" s="151" t="s">
        <v>366</v>
      </c>
      <c r="W134" s="152">
        <v>38.61</v>
      </c>
      <c r="X134" s="145" t="s">
        <v>364</v>
      </c>
      <c r="Y134" s="145" t="s">
        <v>364</v>
      </c>
      <c r="Z134" s="148" t="s">
        <v>367</v>
      </c>
      <c r="AA134" s="148"/>
      <c r="AB134" s="148">
        <v>7</v>
      </c>
      <c r="AC134" s="148"/>
      <c r="AD134" s="148"/>
      <c r="AE134" s="148"/>
      <c r="AF134" s="148"/>
      <c r="AG134" s="148"/>
      <c r="AH134" s="148"/>
      <c r="AJ134" s="85" t="s">
        <v>368</v>
      </c>
      <c r="AK134" s="85" t="s">
        <v>143</v>
      </c>
    </row>
    <row r="135" spans="1:37" ht="25.5">
      <c r="A135" s="143">
        <v>48</v>
      </c>
      <c r="B135" s="153" t="s">
        <v>363</v>
      </c>
      <c r="C135" s="145" t="s">
        <v>369</v>
      </c>
      <c r="D135" s="146" t="s">
        <v>370</v>
      </c>
      <c r="E135" s="147">
        <v>90</v>
      </c>
      <c r="F135" s="148" t="s">
        <v>176</v>
      </c>
      <c r="G135" s="149">
        <v>0</v>
      </c>
      <c r="H135" s="149">
        <f>ROUND(E135*G135,2)</f>
        <v>0</v>
      </c>
      <c r="I135" s="149"/>
      <c r="J135" s="149">
        <f t="shared" si="8"/>
        <v>0</v>
      </c>
      <c r="K135" s="150"/>
      <c r="L135" s="150">
        <f t="shared" si="9"/>
        <v>0</v>
      </c>
      <c r="M135" s="147"/>
      <c r="N135" s="147">
        <f t="shared" si="10"/>
        <v>0</v>
      </c>
      <c r="O135" s="148">
        <v>20</v>
      </c>
      <c r="P135" s="148">
        <v>282</v>
      </c>
      <c r="Q135" s="147"/>
      <c r="R135" s="147"/>
      <c r="S135" s="147"/>
      <c r="T135" s="151"/>
      <c r="U135" s="151"/>
      <c r="V135" s="151" t="s">
        <v>366</v>
      </c>
      <c r="W135" s="152">
        <v>30.87</v>
      </c>
      <c r="X135" s="145" t="s">
        <v>369</v>
      </c>
      <c r="Y135" s="145" t="s">
        <v>369</v>
      </c>
      <c r="Z135" s="148" t="s">
        <v>367</v>
      </c>
      <c r="AA135" s="148"/>
      <c r="AB135" s="148">
        <v>7</v>
      </c>
      <c r="AC135" s="148"/>
      <c r="AD135" s="148"/>
      <c r="AE135" s="148"/>
      <c r="AF135" s="148"/>
      <c r="AG135" s="148"/>
      <c r="AH135" s="148"/>
      <c r="AJ135" s="85" t="s">
        <v>368</v>
      </c>
      <c r="AK135" s="85" t="s">
        <v>143</v>
      </c>
    </row>
    <row r="136" spans="1:37" ht="25.5">
      <c r="A136" s="143">
        <v>49</v>
      </c>
      <c r="B136" s="153" t="s">
        <v>227</v>
      </c>
      <c r="C136" s="145" t="s">
        <v>371</v>
      </c>
      <c r="D136" s="146" t="s">
        <v>372</v>
      </c>
      <c r="E136" s="147">
        <v>90</v>
      </c>
      <c r="F136" s="148" t="s">
        <v>176</v>
      </c>
      <c r="G136" s="149">
        <v>0</v>
      </c>
      <c r="H136" s="149"/>
      <c r="I136" s="149">
        <f t="shared" ref="I136:I141" si="11">ROUND(E136*G136,2)</f>
        <v>0</v>
      </c>
      <c r="J136" s="149">
        <f t="shared" si="8"/>
        <v>0</v>
      </c>
      <c r="K136" s="150"/>
      <c r="L136" s="150">
        <f t="shared" si="9"/>
        <v>0</v>
      </c>
      <c r="M136" s="147"/>
      <c r="N136" s="147">
        <f t="shared" si="10"/>
        <v>0</v>
      </c>
      <c r="O136" s="148">
        <v>20</v>
      </c>
      <c r="P136" s="148">
        <v>282</v>
      </c>
      <c r="Q136" s="147"/>
      <c r="R136" s="147"/>
      <c r="S136" s="147"/>
      <c r="T136" s="151"/>
      <c r="U136" s="151"/>
      <c r="V136" s="151" t="s">
        <v>97</v>
      </c>
      <c r="W136" s="152"/>
      <c r="X136" s="145" t="s">
        <v>371</v>
      </c>
      <c r="Y136" s="145" t="s">
        <v>371</v>
      </c>
      <c r="Z136" s="148" t="s">
        <v>373</v>
      </c>
      <c r="AA136" s="145" t="s">
        <v>374</v>
      </c>
      <c r="AB136" s="148">
        <v>2</v>
      </c>
      <c r="AC136" s="148"/>
      <c r="AD136" s="148"/>
      <c r="AE136" s="148"/>
      <c r="AF136" s="148"/>
      <c r="AG136" s="148"/>
      <c r="AH136" s="148"/>
      <c r="AJ136" s="85" t="s">
        <v>375</v>
      </c>
      <c r="AK136" s="85" t="s">
        <v>143</v>
      </c>
    </row>
    <row r="137" spans="1:37">
      <c r="A137" s="143">
        <v>50</v>
      </c>
      <c r="B137" s="153" t="s">
        <v>227</v>
      </c>
      <c r="C137" s="145" t="s">
        <v>376</v>
      </c>
      <c r="D137" s="146" t="s">
        <v>377</v>
      </c>
      <c r="E137" s="147">
        <v>60</v>
      </c>
      <c r="F137" s="148" t="s">
        <v>199</v>
      </c>
      <c r="G137" s="149">
        <v>0</v>
      </c>
      <c r="H137" s="149"/>
      <c r="I137" s="149">
        <f t="shared" si="11"/>
        <v>0</v>
      </c>
      <c r="J137" s="149">
        <f t="shared" si="8"/>
        <v>0</v>
      </c>
      <c r="K137" s="150"/>
      <c r="L137" s="150">
        <f t="shared" si="9"/>
        <v>0</v>
      </c>
      <c r="M137" s="147"/>
      <c r="N137" s="147">
        <f t="shared" si="10"/>
        <v>0</v>
      </c>
      <c r="O137" s="148">
        <v>20</v>
      </c>
      <c r="P137" s="148">
        <v>283</v>
      </c>
      <c r="Q137" s="147"/>
      <c r="R137" s="147"/>
      <c r="S137" s="147"/>
      <c r="T137" s="151"/>
      <c r="U137" s="151"/>
      <c r="V137" s="151" t="s">
        <v>97</v>
      </c>
      <c r="W137" s="152"/>
      <c r="X137" s="145" t="s">
        <v>376</v>
      </c>
      <c r="Y137" s="145" t="s">
        <v>376</v>
      </c>
      <c r="Z137" s="148" t="s">
        <v>378</v>
      </c>
      <c r="AA137" s="145" t="s">
        <v>232</v>
      </c>
      <c r="AB137" s="148">
        <v>7</v>
      </c>
      <c r="AC137" s="148"/>
      <c r="AD137" s="148"/>
      <c r="AE137" s="148"/>
      <c r="AF137" s="148"/>
      <c r="AG137" s="148"/>
      <c r="AH137" s="148"/>
      <c r="AJ137" s="85" t="s">
        <v>375</v>
      </c>
      <c r="AK137" s="85" t="s">
        <v>143</v>
      </c>
    </row>
    <row r="138" spans="1:37" ht="25.5">
      <c r="A138" s="143">
        <v>51</v>
      </c>
      <c r="B138" s="153" t="s">
        <v>227</v>
      </c>
      <c r="C138" s="145" t="s">
        <v>379</v>
      </c>
      <c r="D138" s="146" t="s">
        <v>380</v>
      </c>
      <c r="E138" s="147">
        <v>2</v>
      </c>
      <c r="F138" s="148" t="s">
        <v>199</v>
      </c>
      <c r="G138" s="149">
        <v>0</v>
      </c>
      <c r="H138" s="149"/>
      <c r="I138" s="149">
        <f t="shared" si="11"/>
        <v>0</v>
      </c>
      <c r="J138" s="149">
        <f t="shared" si="8"/>
        <v>0</v>
      </c>
      <c r="K138" s="150"/>
      <c r="L138" s="150">
        <f t="shared" si="9"/>
        <v>0</v>
      </c>
      <c r="M138" s="147"/>
      <c r="N138" s="147">
        <f t="shared" si="10"/>
        <v>0</v>
      </c>
      <c r="O138" s="148">
        <v>20</v>
      </c>
      <c r="P138" s="148">
        <v>291</v>
      </c>
      <c r="Q138" s="147"/>
      <c r="R138" s="147"/>
      <c r="S138" s="147"/>
      <c r="T138" s="151"/>
      <c r="U138" s="151"/>
      <c r="V138" s="151" t="s">
        <v>97</v>
      </c>
      <c r="W138" s="152"/>
      <c r="X138" s="145" t="s">
        <v>379</v>
      </c>
      <c r="Y138" s="145" t="s">
        <v>379</v>
      </c>
      <c r="Z138" s="148" t="s">
        <v>381</v>
      </c>
      <c r="AA138" s="145" t="s">
        <v>382</v>
      </c>
      <c r="AB138" s="148">
        <v>8</v>
      </c>
      <c r="AC138" s="148"/>
      <c r="AD138" s="148"/>
      <c r="AE138" s="148"/>
      <c r="AF138" s="148"/>
      <c r="AG138" s="148"/>
      <c r="AH138" s="148"/>
      <c r="AJ138" s="85" t="s">
        <v>375</v>
      </c>
      <c r="AK138" s="85" t="s">
        <v>143</v>
      </c>
    </row>
    <row r="139" spans="1:37">
      <c r="A139" s="143">
        <v>52</v>
      </c>
      <c r="B139" s="153" t="s">
        <v>227</v>
      </c>
      <c r="C139" s="145" t="s">
        <v>383</v>
      </c>
      <c r="D139" s="146" t="s">
        <v>384</v>
      </c>
      <c r="E139" s="147">
        <v>1</v>
      </c>
      <c r="F139" s="148" t="s">
        <v>199</v>
      </c>
      <c r="G139" s="149">
        <v>0</v>
      </c>
      <c r="H139" s="149"/>
      <c r="I139" s="149">
        <f t="shared" si="11"/>
        <v>0</v>
      </c>
      <c r="J139" s="149">
        <f t="shared" si="8"/>
        <v>0</v>
      </c>
      <c r="K139" s="150"/>
      <c r="L139" s="150">
        <f t="shared" si="9"/>
        <v>0</v>
      </c>
      <c r="M139" s="147"/>
      <c r="N139" s="147">
        <f t="shared" si="10"/>
        <v>0</v>
      </c>
      <c r="O139" s="148">
        <v>20</v>
      </c>
      <c r="P139" s="148">
        <v>291</v>
      </c>
      <c r="Q139" s="147"/>
      <c r="R139" s="147"/>
      <c r="S139" s="147"/>
      <c r="T139" s="151"/>
      <c r="U139" s="151"/>
      <c r="V139" s="151" t="s">
        <v>97</v>
      </c>
      <c r="W139" s="152"/>
      <c r="X139" s="145" t="s">
        <v>383</v>
      </c>
      <c r="Y139" s="145" t="s">
        <v>383</v>
      </c>
      <c r="Z139" s="148" t="s">
        <v>381</v>
      </c>
      <c r="AA139" s="145" t="s">
        <v>385</v>
      </c>
      <c r="AB139" s="148">
        <v>8</v>
      </c>
      <c r="AC139" s="148"/>
      <c r="AD139" s="148"/>
      <c r="AE139" s="148"/>
      <c r="AF139" s="148"/>
      <c r="AG139" s="148"/>
      <c r="AH139" s="148"/>
      <c r="AJ139" s="85" t="s">
        <v>375</v>
      </c>
      <c r="AK139" s="85" t="s">
        <v>143</v>
      </c>
    </row>
    <row r="140" spans="1:37">
      <c r="A140" s="143">
        <v>53</v>
      </c>
      <c r="B140" s="153" t="s">
        <v>227</v>
      </c>
      <c r="C140" s="145" t="s">
        <v>386</v>
      </c>
      <c r="D140" s="146" t="s">
        <v>387</v>
      </c>
      <c r="E140" s="147">
        <v>16</v>
      </c>
      <c r="F140" s="148" t="s">
        <v>199</v>
      </c>
      <c r="G140" s="149">
        <v>0</v>
      </c>
      <c r="H140" s="149"/>
      <c r="I140" s="149">
        <f t="shared" si="11"/>
        <v>0</v>
      </c>
      <c r="J140" s="149">
        <f t="shared" si="8"/>
        <v>0</v>
      </c>
      <c r="K140" s="150"/>
      <c r="L140" s="150">
        <f t="shared" si="9"/>
        <v>0</v>
      </c>
      <c r="M140" s="147"/>
      <c r="N140" s="147">
        <f t="shared" si="10"/>
        <v>0</v>
      </c>
      <c r="O140" s="148">
        <v>20</v>
      </c>
      <c r="P140" s="148">
        <v>291</v>
      </c>
      <c r="Q140" s="147"/>
      <c r="R140" s="147"/>
      <c r="S140" s="147"/>
      <c r="T140" s="151"/>
      <c r="U140" s="151"/>
      <c r="V140" s="151" t="s">
        <v>97</v>
      </c>
      <c r="W140" s="152"/>
      <c r="X140" s="145" t="s">
        <v>386</v>
      </c>
      <c r="Y140" s="145" t="s">
        <v>386</v>
      </c>
      <c r="Z140" s="148" t="s">
        <v>378</v>
      </c>
      <c r="AA140" s="145" t="s">
        <v>232</v>
      </c>
      <c r="AB140" s="148">
        <v>8</v>
      </c>
      <c r="AC140" s="148"/>
      <c r="AD140" s="148"/>
      <c r="AE140" s="148"/>
      <c r="AF140" s="148"/>
      <c r="AG140" s="148"/>
      <c r="AH140" s="148"/>
      <c r="AJ140" s="85" t="s">
        <v>375</v>
      </c>
      <c r="AK140" s="85" t="s">
        <v>143</v>
      </c>
    </row>
    <row r="141" spans="1:37" ht="25.5">
      <c r="A141" s="143">
        <v>54</v>
      </c>
      <c r="B141" s="153" t="s">
        <v>227</v>
      </c>
      <c r="C141" s="145" t="s">
        <v>388</v>
      </c>
      <c r="D141" s="146" t="s">
        <v>389</v>
      </c>
      <c r="E141" s="147">
        <v>4</v>
      </c>
      <c r="F141" s="148" t="s">
        <v>199</v>
      </c>
      <c r="G141" s="149">
        <v>0</v>
      </c>
      <c r="H141" s="149"/>
      <c r="I141" s="149">
        <f t="shared" si="11"/>
        <v>0</v>
      </c>
      <c r="J141" s="149">
        <f t="shared" si="8"/>
        <v>0</v>
      </c>
      <c r="K141" s="150"/>
      <c r="L141" s="150">
        <f t="shared" si="9"/>
        <v>0</v>
      </c>
      <c r="M141" s="147"/>
      <c r="N141" s="147">
        <f t="shared" si="10"/>
        <v>0</v>
      </c>
      <c r="O141" s="148">
        <v>20</v>
      </c>
      <c r="P141" s="148">
        <v>292</v>
      </c>
      <c r="Q141" s="147"/>
      <c r="R141" s="147"/>
      <c r="S141" s="147"/>
      <c r="T141" s="151"/>
      <c r="U141" s="151"/>
      <c r="V141" s="151" t="s">
        <v>97</v>
      </c>
      <c r="W141" s="152"/>
      <c r="X141" s="145" t="s">
        <v>388</v>
      </c>
      <c r="Y141" s="145" t="s">
        <v>388</v>
      </c>
      <c r="Z141" s="148" t="s">
        <v>378</v>
      </c>
      <c r="AA141" s="145" t="s">
        <v>232</v>
      </c>
      <c r="AB141" s="148">
        <v>8</v>
      </c>
      <c r="AC141" s="148"/>
      <c r="AD141" s="148"/>
      <c r="AE141" s="148"/>
      <c r="AF141" s="148"/>
      <c r="AG141" s="148"/>
      <c r="AH141" s="148"/>
      <c r="AJ141" s="85" t="s">
        <v>375</v>
      </c>
      <c r="AK141" s="85" t="s">
        <v>143</v>
      </c>
    </row>
    <row r="142" spans="1:37" ht="25.5">
      <c r="A142" s="143">
        <v>55</v>
      </c>
      <c r="B142" s="153" t="s">
        <v>363</v>
      </c>
      <c r="C142" s="145" t="s">
        <v>390</v>
      </c>
      <c r="D142" s="146" t="s">
        <v>391</v>
      </c>
      <c r="E142" s="147">
        <v>2</v>
      </c>
      <c r="F142" s="148" t="s">
        <v>199</v>
      </c>
      <c r="G142" s="149">
        <v>0</v>
      </c>
      <c r="H142" s="149">
        <f>ROUND(E142*G142,2)</f>
        <v>0</v>
      </c>
      <c r="I142" s="149"/>
      <c r="J142" s="149">
        <f t="shared" si="8"/>
        <v>0</v>
      </c>
      <c r="K142" s="150"/>
      <c r="L142" s="150">
        <f t="shared" si="9"/>
        <v>0</v>
      </c>
      <c r="M142" s="147"/>
      <c r="N142" s="147">
        <f t="shared" si="10"/>
        <v>0</v>
      </c>
      <c r="O142" s="148">
        <v>20</v>
      </c>
      <c r="P142" s="148">
        <v>285</v>
      </c>
      <c r="Q142" s="147"/>
      <c r="R142" s="147"/>
      <c r="S142" s="147"/>
      <c r="T142" s="151"/>
      <c r="U142" s="151"/>
      <c r="V142" s="151" t="s">
        <v>366</v>
      </c>
      <c r="W142" s="152">
        <v>3.06</v>
      </c>
      <c r="X142" s="145" t="s">
        <v>390</v>
      </c>
      <c r="Y142" s="145" t="s">
        <v>390</v>
      </c>
      <c r="Z142" s="148" t="s">
        <v>367</v>
      </c>
      <c r="AA142" s="148"/>
      <c r="AB142" s="148">
        <v>7</v>
      </c>
      <c r="AC142" s="148"/>
      <c r="AD142" s="148"/>
      <c r="AE142" s="148"/>
      <c r="AF142" s="148"/>
      <c r="AG142" s="148"/>
      <c r="AH142" s="148"/>
      <c r="AJ142" s="85" t="s">
        <v>368</v>
      </c>
      <c r="AK142" s="85" t="s">
        <v>143</v>
      </c>
    </row>
    <row r="143" spans="1:37" ht="25.5">
      <c r="A143" s="143">
        <v>56</v>
      </c>
      <c r="B143" s="153" t="s">
        <v>227</v>
      </c>
      <c r="C143" s="145" t="s">
        <v>392</v>
      </c>
      <c r="D143" s="146" t="s">
        <v>393</v>
      </c>
      <c r="E143" s="147">
        <v>2</v>
      </c>
      <c r="F143" s="148" t="s">
        <v>199</v>
      </c>
      <c r="G143" s="149">
        <v>0</v>
      </c>
      <c r="H143" s="149"/>
      <c r="I143" s="149">
        <f>ROUND(E143*G143,2)</f>
        <v>0</v>
      </c>
      <c r="J143" s="149">
        <f t="shared" si="8"/>
        <v>0</v>
      </c>
      <c r="K143" s="150"/>
      <c r="L143" s="150">
        <f t="shared" si="9"/>
        <v>0</v>
      </c>
      <c r="M143" s="147"/>
      <c r="N143" s="147">
        <f t="shared" si="10"/>
        <v>0</v>
      </c>
      <c r="O143" s="148">
        <v>20</v>
      </c>
      <c r="P143" s="148">
        <v>286</v>
      </c>
      <c r="Q143" s="147"/>
      <c r="R143" s="147"/>
      <c r="S143" s="147"/>
      <c r="T143" s="151"/>
      <c r="U143" s="151"/>
      <c r="V143" s="151" t="s">
        <v>97</v>
      </c>
      <c r="W143" s="152"/>
      <c r="X143" s="145" t="s">
        <v>392</v>
      </c>
      <c r="Y143" s="145" t="s">
        <v>392</v>
      </c>
      <c r="Z143" s="148" t="s">
        <v>394</v>
      </c>
      <c r="AA143" s="145" t="s">
        <v>395</v>
      </c>
      <c r="AB143" s="148">
        <v>2</v>
      </c>
      <c r="AC143" s="148"/>
      <c r="AD143" s="148"/>
      <c r="AE143" s="148"/>
      <c r="AF143" s="148"/>
      <c r="AG143" s="148"/>
      <c r="AH143" s="148"/>
      <c r="AJ143" s="85" t="s">
        <v>375</v>
      </c>
      <c r="AK143" s="85" t="s">
        <v>143</v>
      </c>
    </row>
    <row r="144" spans="1:37" ht="25.5">
      <c r="A144" s="143">
        <v>57</v>
      </c>
      <c r="B144" s="153" t="s">
        <v>227</v>
      </c>
      <c r="C144" s="145" t="s">
        <v>396</v>
      </c>
      <c r="D144" s="146" t="s">
        <v>397</v>
      </c>
      <c r="E144" s="147">
        <v>2</v>
      </c>
      <c r="F144" s="148" t="s">
        <v>199</v>
      </c>
      <c r="G144" s="149">
        <v>0</v>
      </c>
      <c r="H144" s="149"/>
      <c r="I144" s="149">
        <f>ROUND(E144*G144,2)</f>
        <v>0</v>
      </c>
      <c r="J144" s="149">
        <f t="shared" si="8"/>
        <v>0</v>
      </c>
      <c r="K144" s="150"/>
      <c r="L144" s="150">
        <f t="shared" si="9"/>
        <v>0</v>
      </c>
      <c r="M144" s="147"/>
      <c r="N144" s="147">
        <f t="shared" si="10"/>
        <v>0</v>
      </c>
      <c r="O144" s="148">
        <v>20</v>
      </c>
      <c r="P144" s="148">
        <v>287</v>
      </c>
      <c r="Q144" s="147"/>
      <c r="R144" s="147"/>
      <c r="S144" s="147"/>
      <c r="T144" s="151"/>
      <c r="U144" s="151"/>
      <c r="V144" s="151" t="s">
        <v>97</v>
      </c>
      <c r="W144" s="152"/>
      <c r="X144" s="145" t="s">
        <v>396</v>
      </c>
      <c r="Y144" s="145" t="s">
        <v>396</v>
      </c>
      <c r="Z144" s="148" t="s">
        <v>378</v>
      </c>
      <c r="AA144" s="145" t="s">
        <v>232</v>
      </c>
      <c r="AB144" s="148">
        <v>8</v>
      </c>
      <c r="AC144" s="148"/>
      <c r="AD144" s="148"/>
      <c r="AE144" s="148"/>
      <c r="AF144" s="148"/>
      <c r="AG144" s="148"/>
      <c r="AH144" s="148"/>
      <c r="AJ144" s="85" t="s">
        <v>375</v>
      </c>
      <c r="AK144" s="85" t="s">
        <v>143</v>
      </c>
    </row>
    <row r="145" spans="1:37">
      <c r="A145" s="143">
        <v>58</v>
      </c>
      <c r="B145" s="153" t="s">
        <v>363</v>
      </c>
      <c r="C145" s="145" t="s">
        <v>398</v>
      </c>
      <c r="D145" s="146" t="s">
        <v>399</v>
      </c>
      <c r="E145" s="147">
        <v>1</v>
      </c>
      <c r="F145" s="148" t="s">
        <v>15</v>
      </c>
      <c r="G145" s="149">
        <v>0</v>
      </c>
      <c r="H145" s="149">
        <f>ROUND(E145*G145,2)</f>
        <v>0</v>
      </c>
      <c r="I145" s="149"/>
      <c r="J145" s="149">
        <f t="shared" si="8"/>
        <v>0</v>
      </c>
      <c r="K145" s="150"/>
      <c r="L145" s="150">
        <f t="shared" si="9"/>
        <v>0</v>
      </c>
      <c r="M145" s="147"/>
      <c r="N145" s="147">
        <f t="shared" si="10"/>
        <v>0</v>
      </c>
      <c r="O145" s="148">
        <v>20</v>
      </c>
      <c r="P145" s="148">
        <v>292</v>
      </c>
      <c r="Q145" s="147"/>
      <c r="R145" s="147"/>
      <c r="S145" s="147"/>
      <c r="T145" s="151"/>
      <c r="U145" s="151"/>
      <c r="V145" s="151" t="s">
        <v>366</v>
      </c>
      <c r="W145" s="152"/>
      <c r="X145" s="145" t="s">
        <v>400</v>
      </c>
      <c r="Y145" s="145" t="s">
        <v>398</v>
      </c>
      <c r="Z145" s="148" t="s">
        <v>367</v>
      </c>
      <c r="AA145" s="148"/>
      <c r="AB145" s="148">
        <v>7</v>
      </c>
      <c r="AC145" s="148"/>
      <c r="AD145" s="148"/>
      <c r="AE145" s="148"/>
      <c r="AF145" s="148"/>
      <c r="AG145" s="148"/>
      <c r="AH145" s="148"/>
      <c r="AJ145" s="85" t="s">
        <v>368</v>
      </c>
      <c r="AK145" s="85" t="s">
        <v>143</v>
      </c>
    </row>
    <row r="146" spans="1:37">
      <c r="A146" s="143">
        <v>59</v>
      </c>
      <c r="B146" s="153" t="s">
        <v>227</v>
      </c>
      <c r="C146" s="145" t="s">
        <v>401</v>
      </c>
      <c r="D146" s="146" t="s">
        <v>402</v>
      </c>
      <c r="E146" s="147">
        <v>1</v>
      </c>
      <c r="F146" s="148" t="s">
        <v>15</v>
      </c>
      <c r="G146" s="149">
        <v>0</v>
      </c>
      <c r="H146" s="149"/>
      <c r="I146" s="149">
        <f>ROUND(E146*G146,2)</f>
        <v>0</v>
      </c>
      <c r="J146" s="149">
        <f t="shared" si="8"/>
        <v>0</v>
      </c>
      <c r="K146" s="150"/>
      <c r="L146" s="150">
        <f t="shared" si="9"/>
        <v>0</v>
      </c>
      <c r="M146" s="147"/>
      <c r="N146" s="147">
        <f t="shared" si="10"/>
        <v>0</v>
      </c>
      <c r="O146" s="148">
        <v>20</v>
      </c>
      <c r="P146" s="148">
        <v>292</v>
      </c>
      <c r="Q146" s="147"/>
      <c r="R146" s="147"/>
      <c r="S146" s="147"/>
      <c r="T146" s="151"/>
      <c r="U146" s="151"/>
      <c r="V146" s="151" t="s">
        <v>97</v>
      </c>
      <c r="W146" s="152"/>
      <c r="X146" s="145" t="s">
        <v>401</v>
      </c>
      <c r="Y146" s="145" t="s">
        <v>401</v>
      </c>
      <c r="Z146" s="148" t="s">
        <v>141</v>
      </c>
      <c r="AA146" s="145" t="s">
        <v>232</v>
      </c>
      <c r="AB146" s="148">
        <v>8</v>
      </c>
      <c r="AC146" s="148"/>
      <c r="AD146" s="148"/>
      <c r="AE146" s="148"/>
      <c r="AF146" s="148"/>
      <c r="AG146" s="148"/>
      <c r="AH146" s="148"/>
      <c r="AJ146" s="85" t="s">
        <v>375</v>
      </c>
      <c r="AK146" s="85" t="s">
        <v>143</v>
      </c>
    </row>
    <row r="147" spans="1:37">
      <c r="A147" s="143">
        <v>60</v>
      </c>
      <c r="B147" s="153" t="s">
        <v>363</v>
      </c>
      <c r="C147" s="145" t="s">
        <v>403</v>
      </c>
      <c r="D147" s="146" t="s">
        <v>404</v>
      </c>
      <c r="E147" s="147">
        <v>16</v>
      </c>
      <c r="F147" s="148" t="s">
        <v>203</v>
      </c>
      <c r="G147" s="149">
        <v>0</v>
      </c>
      <c r="H147" s="149">
        <f>ROUND(E147*G147,2)</f>
        <v>0</v>
      </c>
      <c r="I147" s="149"/>
      <c r="J147" s="149">
        <f t="shared" si="8"/>
        <v>0</v>
      </c>
      <c r="K147" s="150"/>
      <c r="L147" s="150">
        <f t="shared" si="9"/>
        <v>0</v>
      </c>
      <c r="M147" s="147"/>
      <c r="N147" s="147">
        <f t="shared" si="10"/>
        <v>0</v>
      </c>
      <c r="O147" s="148">
        <v>20</v>
      </c>
      <c r="P147" s="148">
        <v>292</v>
      </c>
      <c r="Q147" s="147"/>
      <c r="R147" s="147"/>
      <c r="S147" s="147"/>
      <c r="T147" s="151"/>
      <c r="U147" s="151"/>
      <c r="V147" s="151" t="s">
        <v>366</v>
      </c>
      <c r="W147" s="152">
        <v>16</v>
      </c>
      <c r="X147" s="145" t="s">
        <v>405</v>
      </c>
      <c r="Y147" s="145" t="s">
        <v>403</v>
      </c>
      <c r="Z147" s="148" t="s">
        <v>367</v>
      </c>
      <c r="AA147" s="148"/>
      <c r="AB147" s="148">
        <v>1</v>
      </c>
      <c r="AC147" s="148"/>
      <c r="AD147" s="148"/>
      <c r="AE147" s="148"/>
      <c r="AF147" s="148"/>
      <c r="AG147" s="148"/>
      <c r="AH147" s="148"/>
      <c r="AJ147" s="85" t="s">
        <v>368</v>
      </c>
      <c r="AK147" s="85" t="s">
        <v>143</v>
      </c>
    </row>
    <row r="148" spans="1:37" ht="25.5">
      <c r="A148" s="143">
        <v>61</v>
      </c>
      <c r="B148" s="153" t="s">
        <v>363</v>
      </c>
      <c r="C148" s="145" t="s">
        <v>406</v>
      </c>
      <c r="D148" s="146" t="s">
        <v>407</v>
      </c>
      <c r="E148" s="147">
        <v>10</v>
      </c>
      <c r="F148" s="148" t="s">
        <v>203</v>
      </c>
      <c r="G148" s="149">
        <v>0</v>
      </c>
      <c r="H148" s="149">
        <f>ROUND(E148*G148,2)</f>
        <v>0</v>
      </c>
      <c r="I148" s="149"/>
      <c r="J148" s="149">
        <f t="shared" si="8"/>
        <v>0</v>
      </c>
      <c r="K148" s="150"/>
      <c r="L148" s="150">
        <f t="shared" si="9"/>
        <v>0</v>
      </c>
      <c r="M148" s="147"/>
      <c r="N148" s="147">
        <f t="shared" si="10"/>
        <v>0</v>
      </c>
      <c r="O148" s="148">
        <v>20</v>
      </c>
      <c r="P148" s="148">
        <v>292</v>
      </c>
      <c r="Q148" s="147"/>
      <c r="R148" s="147"/>
      <c r="S148" s="147"/>
      <c r="T148" s="151"/>
      <c r="U148" s="151"/>
      <c r="V148" s="151" t="s">
        <v>366</v>
      </c>
      <c r="W148" s="152">
        <v>10</v>
      </c>
      <c r="X148" s="145" t="s">
        <v>406</v>
      </c>
      <c r="Y148" s="145" t="s">
        <v>406</v>
      </c>
      <c r="Z148" s="148" t="s">
        <v>367</v>
      </c>
      <c r="AA148" s="148"/>
      <c r="AB148" s="148">
        <v>1</v>
      </c>
      <c r="AC148" s="148"/>
      <c r="AD148" s="148"/>
      <c r="AE148" s="148"/>
      <c r="AF148" s="148"/>
      <c r="AG148" s="148"/>
      <c r="AH148" s="148"/>
      <c r="AJ148" s="85" t="s">
        <v>368</v>
      </c>
      <c r="AK148" s="85" t="s">
        <v>143</v>
      </c>
    </row>
    <row r="149" spans="1:37">
      <c r="A149" s="143"/>
      <c r="B149" s="153"/>
      <c r="C149" s="145"/>
      <c r="D149" s="161" t="s">
        <v>408</v>
      </c>
      <c r="E149" s="162">
        <f>J149</f>
        <v>0</v>
      </c>
      <c r="F149" s="148"/>
      <c r="G149" s="149"/>
      <c r="H149" s="162">
        <f>SUM(H132:H148)</f>
        <v>0</v>
      </c>
      <c r="I149" s="162">
        <f>SUM(I132:I148)</f>
        <v>0</v>
      </c>
      <c r="J149" s="162">
        <f>SUM(J132:J148)</f>
        <v>0</v>
      </c>
      <c r="K149" s="150"/>
      <c r="L149" s="163">
        <f>SUM(L132:L148)</f>
        <v>0</v>
      </c>
      <c r="M149" s="147"/>
      <c r="N149" s="164">
        <f>SUM(N132:N148)</f>
        <v>0</v>
      </c>
      <c r="O149" s="148"/>
      <c r="P149" s="148"/>
      <c r="Q149" s="147"/>
      <c r="R149" s="147"/>
      <c r="S149" s="147"/>
      <c r="T149" s="151"/>
      <c r="U149" s="151"/>
      <c r="V149" s="151"/>
      <c r="W149" s="152">
        <f>SUM(W132:W148)</f>
        <v>98.54</v>
      </c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</row>
    <row r="150" spans="1:37">
      <c r="A150" s="143"/>
      <c r="B150" s="153"/>
      <c r="C150" s="145"/>
      <c r="D150" s="146"/>
      <c r="E150" s="147"/>
      <c r="F150" s="148"/>
      <c r="G150" s="149"/>
      <c r="H150" s="149"/>
      <c r="I150" s="149"/>
      <c r="J150" s="149"/>
      <c r="K150" s="150"/>
      <c r="L150" s="150"/>
      <c r="M150" s="147"/>
      <c r="N150" s="147"/>
      <c r="O150" s="148"/>
      <c r="P150" s="148"/>
      <c r="Q150" s="147"/>
      <c r="R150" s="147"/>
      <c r="S150" s="147"/>
      <c r="T150" s="151"/>
      <c r="U150" s="151"/>
      <c r="V150" s="151"/>
      <c r="W150" s="152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</row>
    <row r="151" spans="1:37">
      <c r="A151" s="143"/>
      <c r="B151" s="153"/>
      <c r="C151" s="145"/>
      <c r="D151" s="161" t="s">
        <v>409</v>
      </c>
      <c r="E151" s="162">
        <f>J151</f>
        <v>0</v>
      </c>
      <c r="F151" s="148"/>
      <c r="G151" s="149"/>
      <c r="H151" s="162">
        <f>+H149</f>
        <v>0</v>
      </c>
      <c r="I151" s="162">
        <f>+I149</f>
        <v>0</v>
      </c>
      <c r="J151" s="162">
        <f>+J149</f>
        <v>0</v>
      </c>
      <c r="K151" s="150"/>
      <c r="L151" s="163">
        <f>+L149</f>
        <v>0</v>
      </c>
      <c r="M151" s="147"/>
      <c r="N151" s="164">
        <f>+N149</f>
        <v>0</v>
      </c>
      <c r="O151" s="148"/>
      <c r="P151" s="148"/>
      <c r="Q151" s="147"/>
      <c r="R151" s="147"/>
      <c r="S151" s="147"/>
      <c r="T151" s="151"/>
      <c r="U151" s="151"/>
      <c r="V151" s="151"/>
      <c r="W151" s="152">
        <f>+W149</f>
        <v>98.54</v>
      </c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</row>
    <row r="152" spans="1:37">
      <c r="A152" s="143"/>
      <c r="B152" s="153"/>
      <c r="C152" s="145"/>
      <c r="D152" s="146"/>
      <c r="E152" s="147"/>
      <c r="F152" s="148"/>
      <c r="G152" s="149"/>
      <c r="H152" s="149"/>
      <c r="I152" s="149"/>
      <c r="J152" s="149"/>
      <c r="K152" s="150"/>
      <c r="L152" s="150"/>
      <c r="M152" s="147"/>
      <c r="N152" s="147"/>
      <c r="O152" s="148"/>
      <c r="P152" s="148"/>
      <c r="Q152" s="147"/>
      <c r="R152" s="147"/>
      <c r="S152" s="147"/>
      <c r="T152" s="151"/>
      <c r="U152" s="151"/>
      <c r="V152" s="151"/>
      <c r="W152" s="152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</row>
    <row r="153" spans="1:37">
      <c r="A153" s="143"/>
      <c r="B153" s="153"/>
      <c r="C153" s="145"/>
      <c r="D153" s="165" t="s">
        <v>410</v>
      </c>
      <c r="E153" s="162">
        <f>J153</f>
        <v>0</v>
      </c>
      <c r="F153" s="148"/>
      <c r="G153" s="149"/>
      <c r="H153" s="162">
        <f>+H40+H130+H151</f>
        <v>0</v>
      </c>
      <c r="I153" s="162">
        <f>+I40+I130+I151</f>
        <v>0</v>
      </c>
      <c r="J153" s="162">
        <f>+J40+J130+J151</f>
        <v>0</v>
      </c>
      <c r="K153" s="150"/>
      <c r="L153" s="163">
        <f>+L40+L130+L151</f>
        <v>26.171909620000001</v>
      </c>
      <c r="M153" s="147"/>
      <c r="N153" s="164">
        <f>+N40+N130+N151</f>
        <v>9.6707799999999988</v>
      </c>
      <c r="O153" s="148"/>
      <c r="P153" s="148"/>
      <c r="Q153" s="147"/>
      <c r="R153" s="147"/>
      <c r="S153" s="147"/>
      <c r="T153" s="151"/>
      <c r="U153" s="151"/>
      <c r="V153" s="151"/>
      <c r="W153" s="152">
        <f>+W40+W130+W151</f>
        <v>1402.152</v>
      </c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workbookViewId="0">
      <selection activeCell="H5" sqref="H5"/>
    </sheetView>
  </sheetViews>
  <sheetFormatPr defaultColWidth="9.140625" defaultRowHeight="12.75"/>
  <cols>
    <col min="1" max="1" width="42.285156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/>
    <col min="8" max="23" width="9.140625" style="85"/>
    <col min="24" max="25" width="5.7109375" style="85" customWidth="1"/>
    <col min="26" max="26" width="6.5703125" style="85" customWidth="1"/>
    <col min="27" max="27" width="24.28515625" style="85" customWidth="1"/>
    <col min="28" max="28" width="4.28515625" style="85" customWidth="1"/>
    <col min="29" max="29" width="8.28515625" style="85" customWidth="1"/>
    <col min="30" max="30" width="8.7109375" style="85" customWidth="1"/>
    <col min="31" max="16384" width="9.140625" style="85"/>
  </cols>
  <sheetData>
    <row r="1" spans="1:30">
      <c r="A1" s="89" t="s">
        <v>113</v>
      </c>
      <c r="C1" s="85"/>
      <c r="E1" s="89" t="s">
        <v>418</v>
      </c>
      <c r="F1" s="85"/>
      <c r="G1" s="85"/>
      <c r="Z1" s="82" t="s">
        <v>5</v>
      </c>
      <c r="AA1" s="82" t="s">
        <v>6</v>
      </c>
      <c r="AB1" s="82" t="s">
        <v>7</v>
      </c>
      <c r="AC1" s="82" t="s">
        <v>8</v>
      </c>
      <c r="AD1" s="82" t="s">
        <v>9</v>
      </c>
    </row>
    <row r="2" spans="1:30">
      <c r="A2" s="89" t="s">
        <v>12</v>
      </c>
      <c r="C2" s="85"/>
      <c r="E2" s="89" t="s">
        <v>114</v>
      </c>
      <c r="F2" s="85"/>
      <c r="G2" s="85"/>
      <c r="Z2" s="82" t="s">
        <v>13</v>
      </c>
      <c r="AA2" s="83" t="s">
        <v>67</v>
      </c>
      <c r="AB2" s="83" t="s">
        <v>15</v>
      </c>
      <c r="AC2" s="83"/>
      <c r="AD2" s="84"/>
    </row>
    <row r="3" spans="1:30">
      <c r="A3" s="89" t="s">
        <v>16</v>
      </c>
      <c r="C3" s="85"/>
      <c r="E3" s="89" t="s">
        <v>417</v>
      </c>
      <c r="F3" s="85"/>
      <c r="G3" s="85"/>
      <c r="Z3" s="82" t="s">
        <v>17</v>
      </c>
      <c r="AA3" s="83" t="s">
        <v>68</v>
      </c>
      <c r="AB3" s="83" t="s">
        <v>15</v>
      </c>
      <c r="AC3" s="83" t="s">
        <v>19</v>
      </c>
      <c r="AD3" s="84" t="s">
        <v>20</v>
      </c>
    </row>
    <row r="4" spans="1:30">
      <c r="B4" s="85"/>
      <c r="C4" s="85"/>
      <c r="D4" s="85"/>
      <c r="E4" s="85"/>
      <c r="F4" s="85"/>
      <c r="G4" s="85"/>
      <c r="Z4" s="82" t="s">
        <v>21</v>
      </c>
      <c r="AA4" s="83" t="s">
        <v>69</v>
      </c>
      <c r="AB4" s="83" t="s">
        <v>15</v>
      </c>
      <c r="AC4" s="83"/>
      <c r="AD4" s="84"/>
    </row>
    <row r="5" spans="1:30">
      <c r="A5" s="89" t="s">
        <v>414</v>
      </c>
      <c r="B5" s="85"/>
      <c r="C5" s="85"/>
      <c r="D5" s="85"/>
      <c r="E5" s="85"/>
      <c r="F5" s="85"/>
      <c r="G5" s="85"/>
      <c r="Z5" s="82" t="s">
        <v>22</v>
      </c>
      <c r="AA5" s="83" t="s">
        <v>68</v>
      </c>
      <c r="AB5" s="83" t="s">
        <v>15</v>
      </c>
      <c r="AC5" s="83" t="s">
        <v>19</v>
      </c>
      <c r="AD5" s="84" t="s">
        <v>20</v>
      </c>
    </row>
    <row r="6" spans="1:30">
      <c r="A6" s="89" t="s">
        <v>419</v>
      </c>
      <c r="B6" s="85"/>
      <c r="C6" s="85"/>
      <c r="D6" s="85"/>
      <c r="E6" s="85"/>
      <c r="F6" s="85"/>
      <c r="G6" s="85"/>
    </row>
    <row r="7" spans="1:30">
      <c r="A7" s="89"/>
      <c r="B7" s="85"/>
      <c r="C7" s="85"/>
      <c r="D7" s="85"/>
      <c r="E7" s="85"/>
      <c r="F7" s="85"/>
      <c r="G7" s="85"/>
    </row>
    <row r="8" spans="1:30" ht="13.5">
      <c r="B8" s="172" t="s">
        <v>412</v>
      </c>
      <c r="G8" s="85"/>
    </row>
    <row r="9" spans="1:30">
      <c r="A9" s="91" t="s">
        <v>70</v>
      </c>
      <c r="B9" s="91" t="s">
        <v>31</v>
      </c>
      <c r="C9" s="91" t="s">
        <v>32</v>
      </c>
      <c r="D9" s="91" t="s">
        <v>33</v>
      </c>
      <c r="E9" s="92" t="s">
        <v>71</v>
      </c>
      <c r="F9" s="92" t="s">
        <v>35</v>
      </c>
      <c r="G9" s="92" t="s">
        <v>40</v>
      </c>
    </row>
    <row r="10" spans="1:30">
      <c r="A10" s="93"/>
      <c r="B10" s="93"/>
      <c r="C10" s="93" t="s">
        <v>57</v>
      </c>
      <c r="D10" s="93"/>
      <c r="E10" s="93" t="s">
        <v>33</v>
      </c>
      <c r="F10" s="93" t="s">
        <v>33</v>
      </c>
      <c r="G10" s="93" t="s">
        <v>33</v>
      </c>
    </row>
    <row r="12" spans="1:30">
      <c r="A12" s="166" t="s">
        <v>134</v>
      </c>
      <c r="B12" s="167">
        <f>Prehlad!H38</f>
        <v>0</v>
      </c>
      <c r="C12" s="167">
        <f>Prehlad!I38</f>
        <v>0</v>
      </c>
      <c r="D12" s="167">
        <f>Prehlad!J38</f>
        <v>0</v>
      </c>
      <c r="E12" s="168">
        <f>Prehlad!L38</f>
        <v>14.287248</v>
      </c>
      <c r="F12" s="169">
        <f>Prehlad!N38</f>
        <v>0</v>
      </c>
      <c r="G12" s="169">
        <f>Prehlad!W38</f>
        <v>238.06100000000001</v>
      </c>
    </row>
    <row r="13" spans="1:30">
      <c r="A13" s="166" t="s">
        <v>208</v>
      </c>
      <c r="B13" s="167">
        <f>Prehlad!H40</f>
        <v>0</v>
      </c>
      <c r="C13" s="167">
        <f>Prehlad!I40</f>
        <v>0</v>
      </c>
      <c r="D13" s="167">
        <f>Prehlad!J40</f>
        <v>0</v>
      </c>
      <c r="E13" s="168">
        <f>Prehlad!L40</f>
        <v>14.287248</v>
      </c>
      <c r="F13" s="169">
        <f>Prehlad!N40</f>
        <v>0</v>
      </c>
      <c r="G13" s="169">
        <f>Prehlad!W40</f>
        <v>238.06100000000001</v>
      </c>
    </row>
    <row r="14" spans="1:30">
      <c r="A14" s="166"/>
      <c r="B14" s="167"/>
      <c r="C14" s="167"/>
      <c r="D14" s="167"/>
      <c r="E14" s="168"/>
      <c r="F14" s="169"/>
      <c r="G14" s="169"/>
    </row>
    <row r="15" spans="1:30">
      <c r="A15" s="166" t="s">
        <v>210</v>
      </c>
      <c r="B15" s="167">
        <f>Prehlad!H66</f>
        <v>0</v>
      </c>
      <c r="C15" s="167">
        <f>Prehlad!I66</f>
        <v>0</v>
      </c>
      <c r="D15" s="167">
        <f>Prehlad!J66</f>
        <v>0</v>
      </c>
      <c r="E15" s="168">
        <f>Prehlad!L66</f>
        <v>10.053161220000002</v>
      </c>
      <c r="F15" s="169">
        <f>Prehlad!N66</f>
        <v>6.0755999999999997</v>
      </c>
      <c r="G15" s="169">
        <f>Prehlad!W66</f>
        <v>360.32700000000006</v>
      </c>
    </row>
    <row r="16" spans="1:30">
      <c r="A16" s="166" t="s">
        <v>262</v>
      </c>
      <c r="B16" s="167">
        <f>Prehlad!H117</f>
        <v>0</v>
      </c>
      <c r="C16" s="167">
        <f>Prehlad!I117</f>
        <v>0</v>
      </c>
      <c r="D16" s="167">
        <f>Prehlad!J117</f>
        <v>0</v>
      </c>
      <c r="E16" s="168">
        <f>Prehlad!L117</f>
        <v>1.8314604000000005</v>
      </c>
      <c r="F16" s="169">
        <f>Prehlad!N117</f>
        <v>3.5951799999999996</v>
      </c>
      <c r="G16" s="169">
        <f>Prehlad!W117</f>
        <v>703.32600000000014</v>
      </c>
    </row>
    <row r="17" spans="1:7">
      <c r="A17" s="166" t="s">
        <v>345</v>
      </c>
      <c r="B17" s="167">
        <f>Prehlad!H128</f>
        <v>0</v>
      </c>
      <c r="C17" s="167">
        <f>Prehlad!I128</f>
        <v>0</v>
      </c>
      <c r="D17" s="167">
        <f>Prehlad!J128</f>
        <v>0</v>
      </c>
      <c r="E17" s="168">
        <f>Prehlad!L128</f>
        <v>4.0000000000000003E-5</v>
      </c>
      <c r="F17" s="169">
        <f>Prehlad!N128</f>
        <v>0</v>
      </c>
      <c r="G17" s="169">
        <f>Prehlad!W128</f>
        <v>1.8979999999999999</v>
      </c>
    </row>
    <row r="18" spans="1:7">
      <c r="A18" s="166" t="s">
        <v>360</v>
      </c>
      <c r="B18" s="167">
        <f>Prehlad!H130</f>
        <v>0</v>
      </c>
      <c r="C18" s="167">
        <f>Prehlad!I130</f>
        <v>0</v>
      </c>
      <c r="D18" s="167">
        <f>Prehlad!J130</f>
        <v>0</v>
      </c>
      <c r="E18" s="168">
        <f>Prehlad!L130</f>
        <v>11.884661620000003</v>
      </c>
      <c r="F18" s="169">
        <f>Prehlad!N130</f>
        <v>9.6707799999999988</v>
      </c>
      <c r="G18" s="169">
        <f>Prehlad!W130</f>
        <v>1065.5510000000002</v>
      </c>
    </row>
    <row r="19" spans="1:7">
      <c r="A19" s="166"/>
      <c r="B19" s="167"/>
      <c r="C19" s="167"/>
      <c r="D19" s="167"/>
      <c r="E19" s="168"/>
      <c r="F19" s="169"/>
      <c r="G19" s="169"/>
    </row>
    <row r="20" spans="1:7">
      <c r="A20" s="166" t="s">
        <v>362</v>
      </c>
      <c r="B20" s="167">
        <f>Prehlad!H149</f>
        <v>0</v>
      </c>
      <c r="C20" s="167">
        <f>Prehlad!I149</f>
        <v>0</v>
      </c>
      <c r="D20" s="167">
        <f>Prehlad!J149</f>
        <v>0</v>
      </c>
      <c r="E20" s="168">
        <f>Prehlad!L149</f>
        <v>0</v>
      </c>
      <c r="F20" s="169">
        <f>Prehlad!N149</f>
        <v>0</v>
      </c>
      <c r="G20" s="169">
        <f>Prehlad!W149</f>
        <v>98.54</v>
      </c>
    </row>
    <row r="21" spans="1:7">
      <c r="A21" s="166" t="s">
        <v>409</v>
      </c>
      <c r="B21" s="167">
        <f>Prehlad!H151</f>
        <v>0</v>
      </c>
      <c r="C21" s="167">
        <f>Prehlad!I151</f>
        <v>0</v>
      </c>
      <c r="D21" s="167">
        <f>Prehlad!J151</f>
        <v>0</v>
      </c>
      <c r="E21" s="168">
        <f>Prehlad!L151</f>
        <v>0</v>
      </c>
      <c r="F21" s="169">
        <f>Prehlad!N151</f>
        <v>0</v>
      </c>
      <c r="G21" s="169">
        <f>Prehlad!W151</f>
        <v>98.54</v>
      </c>
    </row>
    <row r="22" spans="1:7">
      <c r="A22" s="166"/>
      <c r="B22" s="167"/>
      <c r="C22" s="167"/>
      <c r="D22" s="167"/>
      <c r="E22" s="168"/>
      <c r="F22" s="169"/>
      <c r="G22" s="169"/>
    </row>
    <row r="23" spans="1:7">
      <c r="A23" s="166"/>
      <c r="B23" s="167"/>
      <c r="C23" s="167"/>
      <c r="D23" s="167"/>
      <c r="E23" s="168"/>
      <c r="F23" s="169"/>
      <c r="G23" s="169"/>
    </row>
    <row r="24" spans="1:7">
      <c r="A24" s="166" t="s">
        <v>410</v>
      </c>
      <c r="B24" s="167">
        <f>Prehlad!H153</f>
        <v>0</v>
      </c>
      <c r="C24" s="167">
        <f>Prehlad!I153</f>
        <v>0</v>
      </c>
      <c r="D24" s="167">
        <f>Prehlad!J153</f>
        <v>0</v>
      </c>
      <c r="E24" s="168">
        <f>Prehlad!L153</f>
        <v>26.171909620000001</v>
      </c>
      <c r="F24" s="169">
        <f>Prehlad!N153</f>
        <v>9.6707799999999988</v>
      </c>
      <c r="G24" s="169">
        <f>Prehlad!W153</f>
        <v>1402.152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topLeftCell="A31" workbookViewId="0">
      <selection activeCell="D8" sqref="D8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171" t="s">
        <v>413</v>
      </c>
      <c r="G1" s="2"/>
      <c r="H1" s="2"/>
      <c r="I1" s="2"/>
      <c r="J1" s="2"/>
      <c r="Z1" s="82" t="s">
        <v>5</v>
      </c>
      <c r="AA1" s="82" t="s">
        <v>6</v>
      </c>
      <c r="AB1" s="82" t="s">
        <v>7</v>
      </c>
      <c r="AC1" s="82" t="s">
        <v>8</v>
      </c>
      <c r="AD1" s="82" t="s">
        <v>9</v>
      </c>
    </row>
    <row r="2" spans="2:30" ht="18" customHeight="1">
      <c r="B2" s="3"/>
      <c r="C2" s="4" t="s">
        <v>414</v>
      </c>
      <c r="D2" s="4"/>
      <c r="E2" s="4"/>
      <c r="F2" s="4"/>
      <c r="G2" s="5" t="s">
        <v>72</v>
      </c>
      <c r="H2" s="4" t="s">
        <v>115</v>
      </c>
      <c r="I2" s="4"/>
      <c r="J2" s="65"/>
      <c r="Z2" s="82" t="s">
        <v>13</v>
      </c>
      <c r="AA2" s="83" t="s">
        <v>73</v>
      </c>
      <c r="AB2" s="83" t="s">
        <v>15</v>
      </c>
      <c r="AC2" s="83"/>
      <c r="AD2" s="84"/>
    </row>
    <row r="3" spans="2:30" ht="18" customHeight="1">
      <c r="B3" s="6"/>
      <c r="C3" s="7" t="s">
        <v>415</v>
      </c>
      <c r="D3" s="7"/>
      <c r="E3" s="7"/>
      <c r="F3" s="7"/>
      <c r="G3" s="8" t="s">
        <v>116</v>
      </c>
      <c r="H3" s="7"/>
      <c r="I3" s="7"/>
      <c r="J3" s="66"/>
      <c r="Z3" s="82" t="s">
        <v>17</v>
      </c>
      <c r="AA3" s="83" t="s">
        <v>74</v>
      </c>
      <c r="AB3" s="83" t="s">
        <v>15</v>
      </c>
      <c r="AC3" s="83" t="s">
        <v>19</v>
      </c>
      <c r="AD3" s="84" t="s">
        <v>20</v>
      </c>
    </row>
    <row r="4" spans="2:30" ht="18" customHeight="1">
      <c r="B4" s="9"/>
      <c r="C4" s="10"/>
      <c r="D4" s="10"/>
      <c r="E4" s="10"/>
      <c r="F4" s="10"/>
      <c r="G4" s="11"/>
      <c r="H4" s="10"/>
      <c r="I4" s="10"/>
      <c r="J4" s="67"/>
      <c r="Z4" s="82" t="s">
        <v>21</v>
      </c>
      <c r="AA4" s="83" t="s">
        <v>75</v>
      </c>
      <c r="AB4" s="83" t="s">
        <v>15</v>
      </c>
      <c r="AC4" s="83"/>
      <c r="AD4" s="84"/>
    </row>
    <row r="5" spans="2:30" ht="18" customHeight="1">
      <c r="B5" s="12"/>
      <c r="C5" s="13" t="s">
        <v>76</v>
      </c>
      <c r="D5" s="13"/>
      <c r="E5" s="13" t="s">
        <v>77</v>
      </c>
      <c r="F5" s="14"/>
      <c r="G5" s="14" t="s">
        <v>78</v>
      </c>
      <c r="H5" s="13"/>
      <c r="I5" s="14" t="s">
        <v>79</v>
      </c>
      <c r="J5" s="68"/>
      <c r="Z5" s="82" t="s">
        <v>22</v>
      </c>
      <c r="AA5" s="83" t="s">
        <v>74</v>
      </c>
      <c r="AB5" s="83" t="s">
        <v>15</v>
      </c>
      <c r="AC5" s="83" t="s">
        <v>19</v>
      </c>
      <c r="AD5" s="84" t="s">
        <v>20</v>
      </c>
    </row>
    <row r="6" spans="2:30" ht="18" customHeight="1">
      <c r="B6" s="3"/>
      <c r="C6" s="4" t="s">
        <v>2</v>
      </c>
      <c r="D6" s="4" t="s">
        <v>117</v>
      </c>
      <c r="E6" s="4"/>
      <c r="F6" s="4"/>
      <c r="G6" s="4" t="s">
        <v>80</v>
      </c>
      <c r="H6" s="4">
        <v>314153</v>
      </c>
      <c r="I6" s="4"/>
      <c r="J6" s="65"/>
    </row>
    <row r="7" spans="2:30" ht="18" customHeight="1">
      <c r="B7" s="15"/>
      <c r="C7" s="16"/>
      <c r="D7" s="17" t="s">
        <v>115</v>
      </c>
      <c r="E7" s="17"/>
      <c r="F7" s="17"/>
      <c r="G7" s="17" t="s">
        <v>81</v>
      </c>
      <c r="H7" s="17">
        <v>2020553161</v>
      </c>
      <c r="I7" s="17"/>
      <c r="J7" s="69"/>
    </row>
    <row r="8" spans="2:30" ht="18" customHeight="1">
      <c r="B8" s="6"/>
      <c r="C8" s="7" t="s">
        <v>1</v>
      </c>
      <c r="D8" s="7"/>
      <c r="E8" s="7"/>
      <c r="F8" s="7"/>
      <c r="G8" s="7" t="s">
        <v>80</v>
      </c>
      <c r="H8" s="7"/>
      <c r="I8" s="7"/>
      <c r="J8" s="66"/>
    </row>
    <row r="9" spans="2:30" ht="18" customHeight="1">
      <c r="B9" s="9"/>
      <c r="C9" s="11"/>
      <c r="D9" s="10"/>
      <c r="E9" s="10"/>
      <c r="F9" s="10"/>
      <c r="G9" s="17" t="s">
        <v>81</v>
      </c>
      <c r="H9" s="10"/>
      <c r="I9" s="10"/>
      <c r="J9" s="67"/>
    </row>
    <row r="10" spans="2:30" ht="18" customHeight="1">
      <c r="B10" s="6"/>
      <c r="C10" s="7" t="s">
        <v>82</v>
      </c>
      <c r="D10" s="7"/>
      <c r="E10" s="7"/>
      <c r="F10" s="7"/>
      <c r="G10" s="7" t="s">
        <v>80</v>
      </c>
      <c r="H10" s="7"/>
      <c r="I10" s="7"/>
      <c r="J10" s="66"/>
    </row>
    <row r="11" spans="2:30" ht="18" customHeight="1">
      <c r="B11" s="18"/>
      <c r="C11" s="19"/>
      <c r="D11" s="19"/>
      <c r="E11" s="19"/>
      <c r="F11" s="19"/>
      <c r="G11" s="19" t="s">
        <v>81</v>
      </c>
      <c r="H11" s="19"/>
      <c r="I11" s="19"/>
      <c r="J11" s="70"/>
    </row>
    <row r="12" spans="2:30" ht="18" customHeight="1">
      <c r="B12" s="20"/>
      <c r="C12" s="4"/>
      <c r="D12" s="4"/>
      <c r="E12" s="4"/>
      <c r="F12" s="21">
        <f>IF(B12&lt;&gt;0,ROUND($J$31/B12,0),0)</f>
        <v>0</v>
      </c>
      <c r="G12" s="5"/>
      <c r="H12" s="4"/>
      <c r="I12" s="4"/>
      <c r="J12" s="71">
        <f>IF(G12&lt;&gt;0,ROUND($J$31/G12,0),0)</f>
        <v>0</v>
      </c>
    </row>
    <row r="13" spans="2:30" ht="18" customHeight="1">
      <c r="B13" s="22"/>
      <c r="C13" s="17"/>
      <c r="D13" s="17"/>
      <c r="E13" s="17"/>
      <c r="F13" s="23">
        <f>IF(B13&lt;&gt;0,ROUND($J$31/B13,0),0)</f>
        <v>0</v>
      </c>
      <c r="G13" s="16"/>
      <c r="H13" s="17"/>
      <c r="I13" s="17"/>
      <c r="J13" s="72">
        <f>IF(G13&lt;&gt;0,ROUND($J$31/G13,0),0)</f>
        <v>0</v>
      </c>
    </row>
    <row r="14" spans="2:30" ht="18" customHeight="1">
      <c r="B14" s="24"/>
      <c r="C14" s="19"/>
      <c r="D14" s="19"/>
      <c r="E14" s="19"/>
      <c r="F14" s="25">
        <f>IF(B14&lt;&gt;0,ROUND($J$31/B14,0),0)</f>
        <v>0</v>
      </c>
      <c r="G14" s="26"/>
      <c r="H14" s="19"/>
      <c r="I14" s="19"/>
      <c r="J14" s="73">
        <f>IF(G14&lt;&gt;0,ROUND($J$31/G14,0),0)</f>
        <v>0</v>
      </c>
    </row>
    <row r="15" spans="2:30" ht="18" customHeight="1">
      <c r="B15" s="27" t="s">
        <v>83</v>
      </c>
      <c r="C15" s="28" t="s">
        <v>84</v>
      </c>
      <c r="D15" s="29" t="s">
        <v>31</v>
      </c>
      <c r="E15" s="29" t="s">
        <v>85</v>
      </c>
      <c r="F15" s="30" t="s">
        <v>86</v>
      </c>
      <c r="G15" s="27" t="s">
        <v>87</v>
      </c>
      <c r="H15" s="31" t="s">
        <v>88</v>
      </c>
      <c r="I15" s="42"/>
      <c r="J15" s="43"/>
    </row>
    <row r="16" spans="2:30" ht="18" customHeight="1">
      <c r="B16" s="32">
        <v>1</v>
      </c>
      <c r="C16" s="33" t="s">
        <v>89</v>
      </c>
      <c r="D16" s="133">
        <f>Prehlad!H40</f>
        <v>0</v>
      </c>
      <c r="E16" s="133">
        <f>Prehlad!I40</f>
        <v>0</v>
      </c>
      <c r="F16" s="134">
        <f>D16+E16</f>
        <v>0</v>
      </c>
      <c r="G16" s="32">
        <v>6</v>
      </c>
      <c r="H16" s="34" t="s">
        <v>118</v>
      </c>
      <c r="I16" s="74"/>
      <c r="J16" s="134">
        <v>0</v>
      </c>
    </row>
    <row r="17" spans="2:10" ht="18" customHeight="1">
      <c r="B17" s="35">
        <v>2</v>
      </c>
      <c r="C17" s="36" t="s">
        <v>90</v>
      </c>
      <c r="D17" s="135">
        <f>Prehlad!H130</f>
        <v>0</v>
      </c>
      <c r="E17" s="135">
        <f>Prehlad!I130</f>
        <v>0</v>
      </c>
      <c r="F17" s="134">
        <f>D17+E17</f>
        <v>0</v>
      </c>
      <c r="G17" s="35">
        <v>7</v>
      </c>
      <c r="H17" s="37" t="s">
        <v>119</v>
      </c>
      <c r="I17" s="7"/>
      <c r="J17" s="136">
        <v>0</v>
      </c>
    </row>
    <row r="18" spans="2:10" ht="18" customHeight="1">
      <c r="B18" s="35">
        <v>3</v>
      </c>
      <c r="C18" s="36" t="s">
        <v>91</v>
      </c>
      <c r="D18" s="135">
        <f>Prehlad!H151</f>
        <v>0</v>
      </c>
      <c r="E18" s="135">
        <f>Prehlad!I151</f>
        <v>0</v>
      </c>
      <c r="F18" s="134">
        <f>D18+E18</f>
        <v>0</v>
      </c>
      <c r="G18" s="35">
        <v>8</v>
      </c>
      <c r="H18" s="37" t="s">
        <v>120</v>
      </c>
      <c r="I18" s="7"/>
      <c r="J18" s="136">
        <v>0</v>
      </c>
    </row>
    <row r="19" spans="2:10" ht="18" customHeight="1">
      <c r="B19" s="35">
        <v>4</v>
      </c>
      <c r="C19" s="36" t="s">
        <v>92</v>
      </c>
      <c r="D19" s="135"/>
      <c r="E19" s="135"/>
      <c r="F19" s="137">
        <f>D19+E19</f>
        <v>0</v>
      </c>
      <c r="G19" s="35">
        <v>9</v>
      </c>
      <c r="H19" s="37" t="s">
        <v>3</v>
      </c>
      <c r="I19" s="7"/>
      <c r="J19" s="136">
        <v>0</v>
      </c>
    </row>
    <row r="20" spans="2:10" ht="18" customHeight="1">
      <c r="B20" s="38">
        <v>5</v>
      </c>
      <c r="C20" s="39" t="s">
        <v>93</v>
      </c>
      <c r="D20" s="138">
        <f>SUM(D16:D19)</f>
        <v>0</v>
      </c>
      <c r="E20" s="139">
        <f>SUM(E16:E19)</f>
        <v>0</v>
      </c>
      <c r="F20" s="140">
        <f>SUM(F16:F19)</f>
        <v>0</v>
      </c>
      <c r="G20" s="40">
        <v>10</v>
      </c>
      <c r="I20" s="75" t="s">
        <v>94</v>
      </c>
      <c r="J20" s="140">
        <f>SUM(J16:J19)</f>
        <v>0</v>
      </c>
    </row>
    <row r="21" spans="2:10" ht="18" customHeight="1">
      <c r="B21" s="27" t="s">
        <v>95</v>
      </c>
      <c r="C21" s="41"/>
      <c r="D21" s="42" t="s">
        <v>96</v>
      </c>
      <c r="E21" s="42"/>
      <c r="F21" s="43"/>
      <c r="G21" s="27" t="s">
        <v>97</v>
      </c>
      <c r="H21" s="31" t="s">
        <v>98</v>
      </c>
      <c r="I21" s="42"/>
      <c r="J21" s="43"/>
    </row>
    <row r="22" spans="2:10" ht="18" customHeight="1">
      <c r="B22" s="32">
        <v>11</v>
      </c>
      <c r="C22" s="34" t="s">
        <v>121</v>
      </c>
      <c r="D22" s="44" t="s">
        <v>3</v>
      </c>
      <c r="E22" s="45">
        <v>0</v>
      </c>
      <c r="F22" s="134">
        <f>ROUND(((D16+E16+D17+E17+D18)*E22),2)</f>
        <v>0</v>
      </c>
      <c r="G22" s="35">
        <v>16</v>
      </c>
      <c r="H22" s="37" t="s">
        <v>99</v>
      </c>
      <c r="I22" s="76"/>
      <c r="J22" s="136">
        <v>0</v>
      </c>
    </row>
    <row r="23" spans="2:10" ht="18" customHeight="1">
      <c r="B23" s="35">
        <v>12</v>
      </c>
      <c r="C23" s="37" t="s">
        <v>122</v>
      </c>
      <c r="D23" s="46"/>
      <c r="E23" s="47">
        <v>0</v>
      </c>
      <c r="F23" s="136">
        <f>ROUND(((D16+E16+D17+E17+D18)*E23),2)</f>
        <v>0</v>
      </c>
      <c r="G23" s="35">
        <v>17</v>
      </c>
      <c r="H23" s="37" t="s">
        <v>124</v>
      </c>
      <c r="I23" s="76"/>
      <c r="J23" s="136">
        <v>0</v>
      </c>
    </row>
    <row r="24" spans="2:10" ht="18" customHeight="1">
      <c r="B24" s="35">
        <v>13</v>
      </c>
      <c r="C24" s="37" t="s">
        <v>123</v>
      </c>
      <c r="D24" s="46"/>
      <c r="E24" s="47">
        <v>0</v>
      </c>
      <c r="F24" s="136">
        <f>ROUND(((D16+E16+D17+E17+D18)*E24),2)</f>
        <v>0</v>
      </c>
      <c r="G24" s="35">
        <v>18</v>
      </c>
      <c r="H24" s="37" t="s">
        <v>125</v>
      </c>
      <c r="I24" s="76"/>
      <c r="J24" s="136">
        <v>0</v>
      </c>
    </row>
    <row r="25" spans="2:10" ht="18" customHeight="1">
      <c r="B25" s="35">
        <v>14</v>
      </c>
      <c r="C25" s="37" t="s">
        <v>3</v>
      </c>
      <c r="D25" s="46"/>
      <c r="E25" s="47">
        <v>0</v>
      </c>
      <c r="F25" s="136">
        <f>ROUND(((D16+E16+D17+E17+D18+E18)*E25),2)</f>
        <v>0</v>
      </c>
      <c r="G25" s="35">
        <v>19</v>
      </c>
      <c r="H25" s="37" t="s">
        <v>3</v>
      </c>
      <c r="I25" s="76"/>
      <c r="J25" s="136">
        <v>0</v>
      </c>
    </row>
    <row r="26" spans="2:10" ht="18" customHeight="1">
      <c r="B26" s="38">
        <v>15</v>
      </c>
      <c r="C26" s="48"/>
      <c r="D26" s="49"/>
      <c r="E26" s="49" t="s">
        <v>100</v>
      </c>
      <c r="F26" s="140">
        <f>SUM(F22:F25)</f>
        <v>0</v>
      </c>
      <c r="G26" s="38">
        <v>20</v>
      </c>
      <c r="H26" s="48"/>
      <c r="I26" s="49" t="s">
        <v>101</v>
      </c>
      <c r="J26" s="140">
        <f>SUM(J22:J25)</f>
        <v>0</v>
      </c>
    </row>
    <row r="27" spans="2:10" ht="18" customHeight="1">
      <c r="B27" s="50"/>
      <c r="C27" s="51" t="s">
        <v>102</v>
      </c>
      <c r="D27" s="52"/>
      <c r="E27" s="53" t="s">
        <v>103</v>
      </c>
      <c r="F27" s="54"/>
      <c r="G27" s="27" t="s">
        <v>104</v>
      </c>
      <c r="H27" s="31" t="s">
        <v>105</v>
      </c>
      <c r="I27" s="42"/>
      <c r="J27" s="43"/>
    </row>
    <row r="28" spans="2:10" ht="18" customHeight="1">
      <c r="B28" s="55"/>
      <c r="C28" s="56"/>
      <c r="D28" s="57"/>
      <c r="E28" s="58"/>
      <c r="F28" s="54"/>
      <c r="G28" s="32">
        <v>21</v>
      </c>
      <c r="H28" s="34"/>
      <c r="I28" s="77" t="s">
        <v>106</v>
      </c>
      <c r="J28" s="134">
        <f>ROUND(F20,2)+J20+F26+J26</f>
        <v>0</v>
      </c>
    </row>
    <row r="29" spans="2:10" ht="18" customHeight="1">
      <c r="B29" s="55"/>
      <c r="C29" s="57" t="s">
        <v>107</v>
      </c>
      <c r="D29" s="57"/>
      <c r="E29" s="59"/>
      <c r="F29" s="54"/>
      <c r="G29" s="35">
        <v>22</v>
      </c>
      <c r="H29" s="37" t="s">
        <v>126</v>
      </c>
      <c r="I29" s="141">
        <f>J28-I30</f>
        <v>0</v>
      </c>
      <c r="J29" s="136">
        <f>ROUND((I29*20)/100,2)</f>
        <v>0</v>
      </c>
    </row>
    <row r="30" spans="2:10" ht="18" customHeight="1">
      <c r="B30" s="6"/>
      <c r="C30" s="7" t="s">
        <v>108</v>
      </c>
      <c r="D30" s="7"/>
      <c r="E30" s="59"/>
      <c r="F30" s="54"/>
      <c r="G30" s="35">
        <v>23</v>
      </c>
      <c r="H30" s="37" t="s">
        <v>127</v>
      </c>
      <c r="I30" s="141">
        <f>SUMIF(Prehlad!O10:O9998,0,Prehlad!J10:J9998)</f>
        <v>0</v>
      </c>
      <c r="J30" s="136">
        <f>ROUND((I30*0)/100,1)</f>
        <v>0</v>
      </c>
    </row>
    <row r="31" spans="2:10" ht="18" customHeight="1">
      <c r="B31" s="55"/>
      <c r="C31" s="57"/>
      <c r="D31" s="57"/>
      <c r="E31" s="59"/>
      <c r="F31" s="54"/>
      <c r="G31" s="38">
        <v>24</v>
      </c>
      <c r="H31" s="48"/>
      <c r="I31" s="49" t="s">
        <v>109</v>
      </c>
      <c r="J31" s="140">
        <f>SUM(J28:J30)</f>
        <v>0</v>
      </c>
    </row>
    <row r="32" spans="2:10" ht="18" customHeight="1">
      <c r="B32" s="50"/>
      <c r="C32" s="57"/>
      <c r="D32" s="54"/>
      <c r="E32" s="60"/>
      <c r="F32" s="54"/>
      <c r="G32" s="61" t="s">
        <v>110</v>
      </c>
      <c r="H32" s="62" t="s">
        <v>128</v>
      </c>
      <c r="I32" s="78"/>
      <c r="J32" s="79">
        <v>0</v>
      </c>
    </row>
    <row r="33" spans="2:10" ht="18" customHeight="1">
      <c r="B33" s="63"/>
      <c r="C33" s="64"/>
      <c r="D33" s="51" t="s">
        <v>111</v>
      </c>
      <c r="E33" s="64"/>
      <c r="F33" s="64"/>
      <c r="G33" s="64"/>
      <c r="H33" s="64" t="s">
        <v>112</v>
      </c>
      <c r="I33" s="64"/>
      <c r="J33" s="80"/>
    </row>
    <row r="34" spans="2:10" ht="18" customHeight="1">
      <c r="B34" s="55"/>
      <c r="C34" s="56"/>
      <c r="D34" s="57"/>
      <c r="E34" s="57"/>
      <c r="F34" s="56"/>
      <c r="G34" s="57"/>
      <c r="H34" s="57"/>
      <c r="I34" s="57"/>
      <c r="J34" s="81"/>
    </row>
    <row r="35" spans="2:10" ht="18" customHeight="1">
      <c r="B35" s="55"/>
      <c r="C35" s="57" t="s">
        <v>107</v>
      </c>
      <c r="D35" s="57"/>
      <c r="E35" s="57"/>
      <c r="F35" s="56"/>
      <c r="G35" s="57" t="s">
        <v>107</v>
      </c>
      <c r="H35" s="57"/>
      <c r="I35" s="57"/>
      <c r="J35" s="81"/>
    </row>
    <row r="36" spans="2:10" ht="18" customHeight="1">
      <c r="B36" s="6"/>
      <c r="C36" s="7" t="s">
        <v>108</v>
      </c>
      <c r="D36" s="7"/>
      <c r="E36" s="7"/>
      <c r="F36" s="8"/>
      <c r="G36" s="7" t="s">
        <v>108</v>
      </c>
      <c r="H36" s="7"/>
      <c r="I36" s="7"/>
      <c r="J36" s="66"/>
    </row>
    <row r="37" spans="2:10" ht="18" customHeight="1">
      <c r="B37" s="55"/>
      <c r="C37" s="57" t="s">
        <v>103</v>
      </c>
      <c r="D37" s="57"/>
      <c r="E37" s="57"/>
      <c r="F37" s="56"/>
      <c r="G37" s="57" t="s">
        <v>103</v>
      </c>
      <c r="H37" s="57"/>
      <c r="I37" s="57"/>
      <c r="J37" s="81"/>
    </row>
    <row r="38" spans="2:10" ht="18" customHeight="1">
      <c r="B38" s="55"/>
      <c r="C38" s="57"/>
      <c r="D38" s="57"/>
      <c r="E38" s="57"/>
      <c r="F38" s="57"/>
      <c r="G38" s="57"/>
      <c r="H38" s="57"/>
      <c r="I38" s="57"/>
      <c r="J38" s="81"/>
    </row>
    <row r="39" spans="2:10" ht="18" customHeight="1">
      <c r="B39" s="55"/>
      <c r="C39" s="57"/>
      <c r="D39" s="57"/>
      <c r="E39" s="57"/>
      <c r="F39" s="57"/>
      <c r="G39" s="57"/>
      <c r="H39" s="57"/>
      <c r="I39" s="57"/>
      <c r="J39" s="81"/>
    </row>
    <row r="40" spans="2:10" ht="18" customHeight="1">
      <c r="B40" s="55"/>
      <c r="C40" s="57"/>
      <c r="D40" s="57"/>
      <c r="E40" s="57"/>
      <c r="F40" s="57"/>
      <c r="G40" s="57"/>
      <c r="H40" s="57"/>
      <c r="I40" s="57"/>
      <c r="J40" s="81"/>
    </row>
    <row r="41" spans="2:10" ht="18" customHeight="1">
      <c r="B41" s="18"/>
      <c r="C41" s="19"/>
      <c r="D41" s="19"/>
      <c r="E41" s="19"/>
      <c r="F41" s="19"/>
      <c r="G41" s="19"/>
      <c r="H41" s="19"/>
      <c r="I41" s="19"/>
      <c r="J41" s="70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Milos</cp:lastModifiedBy>
  <cp:lastPrinted>2016-04-18T11:45:00Z</cp:lastPrinted>
  <dcterms:created xsi:type="dcterms:W3CDTF">1999-04-06T07:39:00Z</dcterms:created>
  <dcterms:modified xsi:type="dcterms:W3CDTF">2020-06-11T16:50:59Z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